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5" yWindow="1065" windowWidth="15000" windowHeight="9945" activeTab="2"/>
  </bookViews>
  <sheets>
    <sheet name="ORÇAMENTO" sheetId="1" r:id="rId1"/>
    <sheet name="CRONOGRAMA" sheetId="2" r:id="rId2"/>
    <sheet name="BDI" sheetId="3" r:id="rId3"/>
  </sheets>
  <externalReferences>
    <externalReference r:id="rId4"/>
  </externalReferences>
  <definedNames>
    <definedName name="_xlnm.Print_Area" localSheetId="2">BDI!$A$1:$J$44</definedName>
    <definedName name="_xlnm.Print_Area" localSheetId="1">CRONOGRAMA!#REF!</definedName>
    <definedName name="_xlnm.Print_Area" localSheetId="0">ORÇAMENTO!$A$1:$I$60</definedName>
  </definedNames>
  <calcPr calcId="144525"/>
</workbook>
</file>

<file path=xl/calcChain.xml><?xml version="1.0" encoding="utf-8"?>
<calcChain xmlns="http://schemas.openxmlformats.org/spreadsheetml/2006/main">
  <c r="D9" i="2" l="1"/>
  <c r="D8" i="2"/>
  <c r="D7" i="2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29" i="1"/>
  <c r="I27" i="1"/>
  <c r="I26" i="1"/>
  <c r="I25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H50" i="1"/>
  <c r="H49" i="1"/>
  <c r="H48" i="1"/>
  <c r="I48" i="1"/>
  <c r="G51" i="1" l="1"/>
  <c r="I50" i="1"/>
  <c r="I49" i="1"/>
  <c r="H29" i="1"/>
  <c r="I24" i="1"/>
  <c r="I28" i="1" l="1"/>
  <c r="I19" i="1"/>
  <c r="H12" i="1"/>
  <c r="H11" i="1"/>
  <c r="H10" i="1"/>
  <c r="H9" i="1"/>
  <c r="I4" i="1"/>
  <c r="I30" i="1" l="1"/>
  <c r="I41" i="1"/>
  <c r="H9" i="2" l="1"/>
  <c r="G9" i="2"/>
  <c r="I9" i="2" s="1"/>
  <c r="H8" i="2"/>
  <c r="G8" i="2"/>
  <c r="I8" i="2" s="1"/>
  <c r="H7" i="2"/>
  <c r="G7" i="2"/>
  <c r="G10" i="2" l="1"/>
  <c r="D11" i="2"/>
  <c r="E7" i="2" s="1"/>
  <c r="I7" i="2"/>
  <c r="I10" i="2" s="1"/>
  <c r="E9" i="2" l="1"/>
  <c r="E8" i="2"/>
  <c r="E11" i="2" s="1"/>
  <c r="F10" i="2"/>
  <c r="F11" i="2" s="1"/>
  <c r="G11" i="2"/>
  <c r="D14" i="3" l="1"/>
  <c r="C20" i="3" s="1"/>
</calcChain>
</file>

<file path=xl/sharedStrings.xml><?xml version="1.0" encoding="utf-8"?>
<sst xmlns="http://schemas.openxmlformats.org/spreadsheetml/2006/main" count="286" uniqueCount="200">
  <si>
    <t>CURVA 90 GRAUS PARA ELETRODUTO, PVC, ROSCÁVEL, DN 85 MM (3") - FORNECIMENTO E INSTALAÇÃO. AF_12/2015</t>
  </si>
  <si>
    <t>2.30</t>
  </si>
  <si>
    <t>2.31</t>
  </si>
  <si>
    <t>2.32</t>
  </si>
  <si>
    <t>83446</t>
  </si>
  <si>
    <t>83449</t>
  </si>
  <si>
    <t>SERVIÇOS COMPLEMENTARES</t>
  </si>
  <si>
    <t>1.1</t>
  </si>
  <si>
    <t>1.2</t>
  </si>
  <si>
    <t>1.3</t>
  </si>
  <si>
    <t>1.4</t>
  </si>
  <si>
    <t>1</t>
  </si>
  <si>
    <t>97631</t>
  </si>
  <si>
    <t>2</t>
  </si>
  <si>
    <t>3</t>
  </si>
  <si>
    <t>PLACA DE OBRA EM CHAPA DE ACO GALVANIZADO</t>
  </si>
  <si>
    <t>72271</t>
  </si>
  <si>
    <t>CAIXA RETANGULAR 4" X 2" ALTA (2,00 M DO PISO), METÁLICA, INSTALADA EM PAREDE - FORNECIMENTO E INSTALAÇÃO. AF_12/2015</t>
  </si>
  <si>
    <t>CAIXA DE PASSAGEM 30X30X40 COM TAMPA E DRENO BRITA</t>
  </si>
  <si>
    <t>Total Geral</t>
  </si>
  <si>
    <t>M</t>
  </si>
  <si>
    <t>83463</t>
  </si>
  <si>
    <t>CAIXA DE PASSAGEM, EM PVC, DE 4" X 2", PARA ELETRODUTO FLEXIVEL CORRUGADO</t>
  </si>
  <si>
    <t>93660</t>
  </si>
  <si>
    <t>CAIXA DE PASSAGEM, EM PVC, DE 4" X 4", PARA ELETRODUTO FLEXIVEL CORRUGADO</t>
  </si>
  <si>
    <t>93661</t>
  </si>
  <si>
    <t>m</t>
  </si>
  <si>
    <t>Banco</t>
  </si>
  <si>
    <t>LIMPEZA FINAL DA OBRA</t>
  </si>
  <si>
    <t>CABO DE COBRE FLEXÍVEL ISOLADO, 50 MM², ANTI-CHAMA 450/750 V, PARA DISTRIBUIÇÃO - FORNECIMENTO E INSTALAÇÃO. AF_12/2015</t>
  </si>
  <si>
    <t>9537</t>
  </si>
  <si>
    <t>88489</t>
  </si>
  <si>
    <t>m²</t>
  </si>
  <si>
    <t>m³</t>
  </si>
  <si>
    <t>83377</t>
  </si>
  <si>
    <t>ELETRODUTO RÍGIDO ROSCÁVEL, PVC, DN 60 MM (2") - FORNECIMENTO E INSTALAÇÃO. AF_12/2015</t>
  </si>
  <si>
    <t>Und</t>
  </si>
  <si>
    <t>SERVIÇOS PRELIMINARES</t>
  </si>
  <si>
    <t>ELETRODUTO RÍGIDO ROSCÁVEL, PVC, DN 50 MM (1 1/2") - FORNECIMENTO E INSTALAÇÃO. AF_12/2015</t>
  </si>
  <si>
    <t>74130/005</t>
  </si>
  <si>
    <t>ELETRODUTO FLEXÍVEL CORRUGADO, PVC, DN 32 MM (1"), PARA CIRCUITOS TERMINAIS, INSTALADO EM FORRO - FORNECIMENTO E INSTALAÇÃO. AF_12/2015</t>
  </si>
  <si>
    <t>SINAPI</t>
  </si>
  <si>
    <t>Descrição</t>
  </si>
  <si>
    <t>CABO DE COBRE FLEXÍVEL ISOLADO, 2,5 MM², ANTI-CHAMA 450/750 V, PARA CIRCUITOS TERMINAIS - FORNECIMENTO E INSTALAÇÃO. AF_12/2015</t>
  </si>
  <si>
    <t>CAIXA DE PASSAGEM 60X60X70 FUNDO BRITA COM TAMPA</t>
  </si>
  <si>
    <t>CABO DE COBRE FLEXÍVEL ISOLADO, 16 MM², ANTI-CHAMA 450/750 V, PARA DISTRIBUIÇÃO - FORNECIMENTO E INSTALAÇÃO. AF_12/2015</t>
  </si>
  <si>
    <t>EXECUÇÃO DE PASSEIO (CALÇADA) OU PISO DE CONCRETO COM CONCRETO MOLDADO IN LOCO, FEITO EM OBRA, ACABAMENTO CONVENCIONAL, ESPESSURA 10 CM, ARMADO. AF_07/2016</t>
  </si>
  <si>
    <t>Código</t>
  </si>
  <si>
    <t>CURVA 90 GRAUS PARA ELETRODUTO, PVC, ROSCÁVEL, DN 50 MM (1 1/2") - FORNECIMENTO E INSTALAÇÃO. AF_12/2015</t>
  </si>
  <si>
    <t>DISJUNTOR BIPOLAR TIPO DIN, CORRENTE NOMINAL DE 10A - FORNECIMENTO E INSTALAÇÃO. AF_04/2016</t>
  </si>
  <si>
    <t>93358</t>
  </si>
  <si>
    <t>UN</t>
  </si>
  <si>
    <t>ELETRODUTO FLEXÍVEL CORRUGADO, PVC, DN 25 MM (3/4"), PARA CIRCUITOS TERMINAIS, INSTALADO EM PAREDE - FORNECIMENTO E INSTALAÇÃO. AF_12/2015</t>
  </si>
  <si>
    <t>00001872</t>
  </si>
  <si>
    <t>00001873</t>
  </si>
  <si>
    <t>ELETRODUTO RÍGIDO ROSCÁVEL, PVC, DN 110 MM (4") - FORNECIMENTO E INSTALAÇÃO. AF_12/2015</t>
  </si>
  <si>
    <t>Caixa de equipotencialização 40x40x15, com barramento para neutro - Fornecimento</t>
  </si>
  <si>
    <t>Total</t>
  </si>
  <si>
    <t>00034641</t>
  </si>
  <si>
    <t>CONECTOR PARAFUSO FENDIDO SPLIT-BOLT - PARA CABO DE 16MM2 - FORNECIMENTO E INSTALACAO</t>
  </si>
  <si>
    <t>ORSE</t>
  </si>
  <si>
    <t>91926</t>
  </si>
  <si>
    <t>91928</t>
  </si>
  <si>
    <t>ELETRODUTO RÍGIDO ROSCÁVEL, PVC, DN 85 MM (3") - FORNECIMENTO E INSTALAÇÃO. AF_12/2015</t>
  </si>
  <si>
    <t>ELETRODUTO FLEXÍVEL CORRUGADO, PVC, DN 25 MM (3/4"), PARA CIRCUITOS TERMINAIS, INSTALADO EM FORRO - FORNECIMENTO E INSTALAÇÃO. AF_12/2015</t>
  </si>
  <si>
    <t>DISJUNTOR TERMOMAGNETICO TRIPOLAR PADRAO NEMA (AMERICANO) 60 A 100A 240V, FORNECIMENTO E INSTALACAO</t>
  </si>
  <si>
    <t>Quant.</t>
  </si>
  <si>
    <t>CAIXA INSPECAO EM CONCRETO PARA ATERRAMENTO E PARA RAIOS DIAMETRO = 300 MM</t>
  </si>
  <si>
    <t>HASTE DE ATERRAMENTO 3/4  PARA SPDA - FORNECIMENTO E INSTALAÇÃO. AF_12/2017</t>
  </si>
  <si>
    <t>CURVA 90 GRAUS PARA ELETRODUTO, PVC, ROSCÁVEL, DN 60 MM (2") - FORNECIMENTO E INSTALAÇÃO. AF_12/2015</t>
  </si>
  <si>
    <t>Valor Unit com BDI</t>
  </si>
  <si>
    <t>Item</t>
  </si>
  <si>
    <t>GRAMPO METALICO TIPO U PARA HASTE DE ATERRAMENTO DE ATE 3/4'', CONDUTOR DE 10 A 25 MM2</t>
  </si>
  <si>
    <t>DEMOLIÇÃO DE ARGAMASSAS, DE FORMA MANUAL, SEM REAPROVEITAMENTO. AF_12/2017</t>
  </si>
  <si>
    <t>93008</t>
  </si>
  <si>
    <t>93009</t>
  </si>
  <si>
    <t>93011</t>
  </si>
  <si>
    <t>93012</t>
  </si>
  <si>
    <t>93018</t>
  </si>
  <si>
    <t>91834</t>
  </si>
  <si>
    <t>91836</t>
  </si>
  <si>
    <t>ELETRODUTO FLEXÍVEL CORRUGADO, PVC, DN 32 MM (1"), PARA CIRCUITOS TERMINAIS, INSTALADO EM PAREDE - FORNECIMENTO E INSTALAÇÃO. AF_12/2015</t>
  </si>
  <si>
    <t>92029</t>
  </si>
  <si>
    <t>93020</t>
  </si>
  <si>
    <t>92981</t>
  </si>
  <si>
    <t>92983</t>
  </si>
  <si>
    <t>93024</t>
  </si>
  <si>
    <t>92987</t>
  </si>
  <si>
    <t>00020111</t>
  </si>
  <si>
    <t>ESCAVAÇÃO MANUAL DE VALA COM PROFUNDIDADE MENOR OU IGUAL A 1,30 M. AF_03/2016</t>
  </si>
  <si>
    <t>REATERRO MANUAL APILOADO COM SOQUETE. AF_10/2017</t>
  </si>
  <si>
    <t>INTERRUPTOR PARALELO (1 MÓDULO) COM 1 TOMADA DE EMBUTIR 2P+T 10 A,  INCLUINDO SUPORTE E PLACA - FORNECIMENTO E INSTALAÇÃO. AF_12/2015</t>
  </si>
  <si>
    <t>74209/001</t>
  </si>
  <si>
    <t>3.1</t>
  </si>
  <si>
    <t>3.2</t>
  </si>
  <si>
    <t>3.3</t>
  </si>
  <si>
    <t>91854</t>
  </si>
  <si>
    <t>91856</t>
  </si>
  <si>
    <t>96986</t>
  </si>
  <si>
    <t>FITA ISOLANTE ADESIVA ANTICHAMA, USO ATE 750 V, EM ROLO DE 19 MM X 20 M</t>
  </si>
  <si>
    <t>94996</t>
  </si>
  <si>
    <t>APLICAÇÃO MANUAL DE PINTURA COM TINTA LÁTEX ACRÍLICA EM PAREDES, DUAS DEMÃOS. AF_06/2014</t>
  </si>
  <si>
    <t>96995</t>
  </si>
  <si>
    <t>CABO DE COBRE FLEXÍVEL ISOLADO, 4 MM², ANTI-CHAMA 450/750 V, PARA CIRCUITOS TERMINAIS - FORNECIMENTO E INSTALAÇÃO. AF_12/2015</t>
  </si>
  <si>
    <t>92867</t>
  </si>
  <si>
    <t>00000426</t>
  </si>
  <si>
    <t>QUADRO DE DISTRIBUICAO DE ENERGIA EM CHAPA DE ACO GALVANIZADO, PARA 12 DISJUNTORES TERMOMAGNETICOS MONOPOLARES, COM BARRAMENTO TRIFASICO E NEUTRO - FORNECIMENTO E INSTALACAO</t>
  </si>
  <si>
    <t>INSTALAÇÕES ELÉTRICAS</t>
  </si>
  <si>
    <t>CABO DE COBRE FLEXÍVEL ISOLADO, 25 MM², ANTI-CHAMA 450/750 V, PARA DISTRIBUIÇÃO - FORNECIMENTO E INSTALAÇÃO. AF_12/2015</t>
  </si>
  <si>
    <t>2.1</t>
  </si>
  <si>
    <t>2.2</t>
  </si>
  <si>
    <t>2.3</t>
  </si>
  <si>
    <t>2.4</t>
  </si>
  <si>
    <t>2.5</t>
  </si>
  <si>
    <t>2.6</t>
  </si>
  <si>
    <t>2.7</t>
  </si>
  <si>
    <t>2.8</t>
  </si>
  <si>
    <t>DISJUNTOR BIPOLAR TIPO DIN, CORRENTE NOMINAL DE 16A - FORNECIMENTO E INSTALAÇÃO. AF_04/2016</t>
  </si>
  <si>
    <t>2.9</t>
  </si>
  <si>
    <t>CONECTOR DE PARAFUSO FENDIDO EM LIGA DE COBRE COM SEPARADOR DE CABOS PARA CABO 50 MM2 - FORNECIMENTO E INSTALACAO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</si>
  <si>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</si>
  <si>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</si>
  <si>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</si>
  <si>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</si>
  <si>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</si>
  <si>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</si>
  <si>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</si>
  <si>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</si>
  <si>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</si>
  <si>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</si>
  <si>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10423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</si>
  <si>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</si>
  <si>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</si>
  <si>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</si>
  <si>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</si>
  <si>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</si>
  <si>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</si>
  <si>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</si>
  <si>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</si>
  <si>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</si>
  <si>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</si>
  <si>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Valor Unit</t>
  </si>
  <si>
    <t>INSTALAÇÃO ELETRICA PARA CLIMATIZAÇÃO</t>
  </si>
  <si>
    <t>EMEF CARLOS DRUMMOND DE ANDRADE -  ZONA RURAL - ENTROC. GAÚCHO - PRIMAVERA DO LESTE</t>
  </si>
  <si>
    <t>920,36 m²</t>
  </si>
  <si>
    <t>CÁLCULO DE BDI DETALHADO</t>
  </si>
  <si>
    <t>Conforme Acórdão nº. 2622 de 25 de setembro de 2013 do T.C.U.</t>
  </si>
  <si>
    <t>Administração Central (AC)</t>
  </si>
  <si>
    <t>Riscos ®</t>
  </si>
  <si>
    <t>Seguro e Garantia (S)</t>
  </si>
  <si>
    <t>Despesas Financeiras ( DF )</t>
  </si>
  <si>
    <t>Lucro ( L )</t>
  </si>
  <si>
    <t>Impostos - Tributos ( I )</t>
  </si>
  <si>
    <t>COFINS</t>
  </si>
  <si>
    <t>PIS</t>
  </si>
  <si>
    <t>ISS</t>
  </si>
  <si>
    <t>CPRB</t>
  </si>
  <si>
    <t>Total =</t>
  </si>
  <si>
    <t>Onde:</t>
  </si>
  <si>
    <t>AC = taxa de Administração Central;</t>
  </si>
  <si>
    <t>S = taxa de seguros;</t>
  </si>
  <si>
    <t>R = taxa de riscos;</t>
  </si>
  <si>
    <t>G = taxa de garantias;</t>
  </si>
  <si>
    <t>DF = taxa das despesas financeiras;</t>
  </si>
  <si>
    <t>L = taxa de lucro;</t>
  </si>
  <si>
    <t>I = taxa de tributos/impostos (PIS, COFINS, ISSQN);</t>
  </si>
  <si>
    <t>CPRB = contribuição previdenciária sobre a receita bruta (incluir 4,5% a partir de 01/12/2015, lei 13.161/2015).</t>
  </si>
  <si>
    <t>ITEM</t>
  </si>
  <si>
    <t>SERVIÇOS</t>
  </si>
  <si>
    <t>DIAS CONSECUTIVOS</t>
  </si>
  <si>
    <t>DISCRIMINAÇÃO</t>
  </si>
  <si>
    <t>TOTAL</t>
  </si>
  <si>
    <t>PESO</t>
  </si>
  <si>
    <t>45 dias</t>
  </si>
  <si>
    <t>ACUMULADO</t>
  </si>
  <si>
    <t>(R$)</t>
  </si>
  <si>
    <t>%</t>
  </si>
  <si>
    <t>VALOR</t>
  </si>
  <si>
    <t>1.0</t>
  </si>
  <si>
    <t>2.0</t>
  </si>
  <si>
    <t>3.0</t>
  </si>
  <si>
    <t xml:space="preserve"> FATURAMENTO SIMPLES (R$)</t>
  </si>
  <si>
    <t>ETAPAS</t>
  </si>
  <si>
    <t xml:space="preserve"> FATURAMENTO ACUMULADO (R$)</t>
  </si>
  <si>
    <t>ACUMULADAS</t>
  </si>
  <si>
    <t>CRONOGRAMA FISICO FINANCEIRO</t>
  </si>
  <si>
    <t xml:space="preserve">SERVIÇOS PRELIMANARES </t>
  </si>
  <si>
    <t>OBRA:</t>
  </si>
  <si>
    <t>LOCAL:</t>
  </si>
  <si>
    <t>TABELA DE REFERENCIA (DESONERADA)</t>
  </si>
  <si>
    <t xml:space="preserve">SINAPI - 08/2018 - MT
ORSE - 07/2018 - SE
SICRO3 - 03/2018 </t>
  </si>
  <si>
    <t>BDI</t>
  </si>
  <si>
    <t>PROP.</t>
  </si>
  <si>
    <t>PREFEITURA DE PRIMAVERA DO LESTE</t>
  </si>
  <si>
    <t>ÁREAS:</t>
  </si>
  <si>
    <t>PLANILHA ORÇAMENTÁRIA</t>
  </si>
  <si>
    <t>RESP. TÉC.</t>
  </si>
  <si>
    <t>THIAGO GIANELLI LOPES</t>
  </si>
  <si>
    <t>ENG. CIVIL</t>
  </si>
  <si>
    <t>CREA: MT030634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</si>
</sst>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#####"/>
    <numFmt numFmtId="165" formatCode="\R\$\ #,##0.00"/>
    <numFmt numFmtId="166" formatCode="_(* #,##0.00_);_(* \(#,##0.00\);_(* &quot;-&quot;??_);_(@_)"/>
    <numFmt numFmtId="167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2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9" fontId="7" fillId="0" borderId="20" xfId="3" applyNumberFormat="1" applyFont="1" applyFill="1" applyBorder="1" applyAlignment="1">
      <alignment vertical="center"/>
    </xf>
    <xf numFmtId="166" fontId="7" fillId="0" borderId="21" xfId="4" applyFont="1" applyFill="1" applyBorder="1" applyAlignment="1">
      <alignment horizontal="center" wrapText="1"/>
    </xf>
    <xf numFmtId="49" fontId="7" fillId="0" borderId="25" xfId="3" applyNumberFormat="1" applyFont="1" applyFill="1" applyBorder="1" applyAlignment="1">
      <alignment vertical="center"/>
    </xf>
    <xf numFmtId="166" fontId="7" fillId="0" borderId="28" xfId="4" applyFont="1" applyFill="1" applyBorder="1" applyAlignment="1">
      <alignment horizontal="center" vertical="top" wrapText="1"/>
    </xf>
    <xf numFmtId="166" fontId="7" fillId="0" borderId="26" xfId="4" applyFont="1" applyFill="1" applyBorder="1" applyAlignment="1">
      <alignment horizontal="center" vertical="top" wrapText="1"/>
    </xf>
    <xf numFmtId="4" fontId="7" fillId="0" borderId="29" xfId="3" applyNumberFormat="1" applyFont="1" applyFill="1" applyBorder="1" applyAlignment="1">
      <alignment horizontal="center" vertical="center"/>
    </xf>
    <xf numFmtId="4" fontId="7" fillId="0" borderId="30" xfId="3" applyNumberFormat="1" applyFont="1" applyFill="1" applyBorder="1" applyAlignment="1">
      <alignment horizontal="center" vertical="center"/>
    </xf>
    <xf numFmtId="4" fontId="7" fillId="0" borderId="31" xfId="3" applyNumberFormat="1" applyFont="1" applyFill="1" applyBorder="1" applyAlignment="1">
      <alignment horizontal="center" vertical="center"/>
    </xf>
    <xf numFmtId="49" fontId="7" fillId="0" borderId="32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166" fontId="7" fillId="0" borderId="33" xfId="4" applyFont="1" applyFill="1" applyBorder="1" applyAlignment="1">
      <alignment horizontal="center" vertical="top" wrapText="1"/>
    </xf>
    <xf numFmtId="166" fontId="7" fillId="0" borderId="6" xfId="4" applyFont="1" applyFill="1" applyBorder="1" applyAlignment="1">
      <alignment horizontal="center" vertical="top" wrapText="1"/>
    </xf>
    <xf numFmtId="4" fontId="7" fillId="5" borderId="34" xfId="3" applyNumberFormat="1" applyFont="1" applyFill="1" applyBorder="1" applyAlignment="1">
      <alignment horizontal="center" vertical="center"/>
    </xf>
    <xf numFmtId="4" fontId="7" fillId="0" borderId="35" xfId="3" applyNumberFormat="1" applyFont="1" applyFill="1" applyBorder="1" applyAlignment="1">
      <alignment horizontal="center" vertical="center"/>
    </xf>
    <xf numFmtId="4" fontId="7" fillId="0" borderId="36" xfId="3" applyNumberFormat="1" applyFont="1" applyFill="1" applyBorder="1" applyAlignment="1">
      <alignment horizontal="center" vertical="center"/>
    </xf>
    <xf numFmtId="49" fontId="8" fillId="0" borderId="32" xfId="3" applyNumberFormat="1" applyFont="1" applyFill="1" applyBorder="1" applyAlignment="1">
      <alignment horizontal="center" vertical="center"/>
    </xf>
    <xf numFmtId="44" fontId="8" fillId="0" borderId="33" xfId="1" applyFont="1" applyFill="1" applyBorder="1" applyAlignment="1">
      <alignment vertical="center" wrapText="1"/>
    </xf>
    <xf numFmtId="10" fontId="8" fillId="0" borderId="6" xfId="2" applyNumberFormat="1" applyFont="1" applyFill="1" applyBorder="1" applyAlignment="1">
      <alignment horizontal="center" vertical="center" wrapText="1"/>
    </xf>
    <xf numFmtId="10" fontId="8" fillId="4" borderId="34" xfId="5" applyNumberFormat="1" applyFont="1" applyFill="1" applyBorder="1" applyAlignment="1">
      <alignment horizontal="center" vertical="center"/>
    </xf>
    <xf numFmtId="166" fontId="8" fillId="0" borderId="35" xfId="4" applyNumberFormat="1" applyFont="1" applyFill="1" applyBorder="1" applyAlignment="1">
      <alignment horizontal="right" vertical="center"/>
    </xf>
    <xf numFmtId="166" fontId="8" fillId="0" borderId="36" xfId="4" applyNumberFormat="1" applyFont="1" applyFill="1" applyBorder="1" applyAlignment="1">
      <alignment horizontal="right" vertical="center"/>
    </xf>
    <xf numFmtId="10" fontId="8" fillId="0" borderId="6" xfId="1" applyNumberFormat="1" applyFont="1" applyFill="1" applyBorder="1" applyAlignment="1">
      <alignment horizontal="center" vertical="center" wrapText="1"/>
    </xf>
    <xf numFmtId="166" fontId="8" fillId="0" borderId="21" xfId="3" applyNumberFormat="1" applyFont="1" applyFill="1" applyBorder="1" applyAlignment="1">
      <alignment vertical="center" wrapText="1"/>
    </xf>
    <xf numFmtId="10" fontId="8" fillId="0" borderId="2" xfId="3" applyNumberFormat="1" applyFont="1" applyFill="1" applyBorder="1" applyAlignment="1">
      <alignment horizontal="center" vertical="center" wrapText="1"/>
    </xf>
    <xf numFmtId="10" fontId="8" fillId="0" borderId="38" xfId="6" applyNumberFormat="1" applyFont="1" applyFill="1" applyBorder="1" applyAlignment="1">
      <alignment horizontal="center" vertical="center"/>
    </xf>
    <xf numFmtId="166" fontId="8" fillId="0" borderId="39" xfId="4" applyFont="1" applyFill="1" applyBorder="1" applyAlignment="1">
      <alignment vertical="center"/>
    </xf>
    <xf numFmtId="44" fontId="8" fillId="0" borderId="28" xfId="1" applyFont="1" applyFill="1" applyBorder="1" applyAlignment="1">
      <alignment vertical="center" wrapText="1"/>
    </xf>
    <xf numFmtId="10" fontId="8" fillId="0" borderId="26" xfId="1" applyNumberFormat="1" applyFont="1" applyFill="1" applyBorder="1" applyAlignment="1">
      <alignment horizontal="center" vertical="center" wrapText="1"/>
    </xf>
    <xf numFmtId="10" fontId="8" fillId="0" borderId="43" xfId="6" applyNumberFormat="1" applyFont="1" applyFill="1" applyBorder="1" applyAlignment="1">
      <alignment horizontal="center" vertical="center"/>
    </xf>
    <xf numFmtId="166" fontId="8" fillId="0" borderId="44" xfId="4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164" fontId="11" fillId="6" borderId="1" xfId="0" applyNumberFormat="1" applyFont="1" applyFill="1" applyBorder="1" applyAlignment="1">
      <alignment horizontal="right" vertical="top" wrapText="1"/>
    </xf>
    <xf numFmtId="4" fontId="11" fillId="6" borderId="1" xfId="0" applyNumberFormat="1" applyFont="1" applyFill="1" applyBorder="1" applyAlignment="1">
      <alignment horizontal="right" vertical="top" wrapText="1"/>
    </xf>
    <xf numFmtId="167" fontId="11" fillId="6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0" fontId="0" fillId="0" borderId="1" xfId="0" applyNumberForma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2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2" borderId="10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right" vertical="top" wrapText="1"/>
    </xf>
    <xf numFmtId="0" fontId="4" fillId="2" borderId="12" xfId="0" applyFont="1" applyFill="1" applyBorder="1" applyAlignment="1">
      <alignment horizontal="right" vertical="top" wrapText="1"/>
    </xf>
    <xf numFmtId="165" fontId="4" fillId="2" borderId="10" xfId="0" applyNumberFormat="1" applyFont="1" applyFill="1" applyBorder="1" applyAlignment="1">
      <alignment horizontal="right" vertical="top" wrapText="1"/>
    </xf>
    <xf numFmtId="165" fontId="4" fillId="2" borderId="11" xfId="0" applyNumberFormat="1" applyFont="1" applyFill="1" applyBorder="1" applyAlignment="1">
      <alignment horizontal="right" vertical="top" wrapText="1"/>
    </xf>
    <xf numFmtId="165" fontId="4" fillId="2" borderId="12" xfId="0" applyNumberFormat="1" applyFont="1" applyFill="1" applyBorder="1" applyAlignment="1">
      <alignment horizontal="right" vertical="top" wrapText="1"/>
    </xf>
    <xf numFmtId="0" fontId="10" fillId="0" borderId="42" xfId="0" applyFont="1" applyBorder="1" applyAlignment="1">
      <alignment horizontal="center"/>
    </xf>
    <xf numFmtId="40" fontId="8" fillId="0" borderId="6" xfId="3" applyNumberFormat="1" applyFont="1" applyFill="1" applyBorder="1" applyAlignment="1">
      <alignment horizontal="left" vertical="center" wrapText="1"/>
    </xf>
    <xf numFmtId="40" fontId="8" fillId="0" borderId="7" xfId="3" applyNumberFormat="1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49" fontId="8" fillId="0" borderId="37" xfId="3" applyNumberFormat="1" applyFont="1" applyFill="1" applyBorder="1" applyAlignment="1">
      <alignment vertical="center"/>
    </xf>
    <xf numFmtId="49" fontId="8" fillId="0" borderId="3" xfId="3" applyNumberFormat="1" applyFont="1" applyFill="1" applyBorder="1" applyAlignment="1">
      <alignment vertical="center"/>
    </xf>
    <xf numFmtId="49" fontId="8" fillId="0" borderId="4" xfId="3" applyNumberFormat="1" applyFont="1" applyFill="1" applyBorder="1" applyAlignment="1">
      <alignment vertical="center"/>
    </xf>
    <xf numFmtId="44" fontId="8" fillId="0" borderId="40" xfId="1" applyFont="1" applyFill="1" applyBorder="1" applyAlignment="1">
      <alignment horizontal="center" vertical="center"/>
    </xf>
    <xf numFmtId="44" fontId="8" fillId="0" borderId="45" xfId="1" applyFont="1" applyFill="1" applyBorder="1" applyAlignment="1">
      <alignment horizontal="center" vertical="center"/>
    </xf>
    <xf numFmtId="49" fontId="8" fillId="0" borderId="41" xfId="3" applyNumberFormat="1" applyFont="1" applyFill="1" applyBorder="1" applyAlignment="1">
      <alignment horizontal="left" vertical="center"/>
    </xf>
    <xf numFmtId="49" fontId="8" fillId="0" borderId="42" xfId="3" applyNumberFormat="1" applyFont="1" applyFill="1" applyBorder="1" applyAlignment="1">
      <alignment horizontal="left" vertical="center"/>
    </xf>
    <xf numFmtId="49" fontId="8" fillId="0" borderId="27" xfId="3" applyNumberFormat="1" applyFont="1" applyFill="1" applyBorder="1" applyAlignment="1">
      <alignment horizontal="left" vertical="center"/>
    </xf>
    <xf numFmtId="49" fontId="7" fillId="0" borderId="14" xfId="3" applyNumberFormat="1" applyFont="1" applyFill="1" applyBorder="1" applyAlignment="1">
      <alignment horizontal="center" vertical="center"/>
    </xf>
    <xf numFmtId="49" fontId="7" fillId="0" borderId="20" xfId="3" applyNumberFormat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4" fontId="7" fillId="4" borderId="15" xfId="3" applyNumberFormat="1" applyFont="1" applyFill="1" applyBorder="1" applyAlignment="1">
      <alignment horizontal="center" vertical="center"/>
    </xf>
    <xf numFmtId="4" fontId="7" fillId="4" borderId="16" xfId="3" applyNumberFormat="1" applyFont="1" applyFill="1" applyBorder="1" applyAlignment="1">
      <alignment horizontal="center" vertical="center"/>
    </xf>
    <xf numFmtId="4" fontId="7" fillId="4" borderId="18" xfId="3" applyNumberFormat="1" applyFont="1" applyFill="1" applyBorder="1" applyAlignment="1">
      <alignment horizontal="center" vertical="center"/>
    </xf>
    <xf numFmtId="4" fontId="7" fillId="4" borderId="19" xfId="3" applyNumberFormat="1" applyFont="1" applyFill="1" applyBorder="1" applyAlignment="1">
      <alignment horizontal="center" vertical="center"/>
    </xf>
    <xf numFmtId="4" fontId="7" fillId="0" borderId="15" xfId="3" applyNumberFormat="1" applyFont="1" applyFill="1" applyBorder="1" applyAlignment="1">
      <alignment horizontal="center" vertical="center"/>
    </xf>
    <xf numFmtId="4" fontId="7" fillId="0" borderId="16" xfId="3" applyNumberFormat="1" applyFont="1" applyFill="1" applyBorder="1" applyAlignment="1">
      <alignment horizontal="center" vertical="center"/>
    </xf>
    <xf numFmtId="4" fontId="7" fillId="0" borderId="18" xfId="3" applyNumberFormat="1" applyFont="1" applyFill="1" applyBorder="1" applyAlignment="1">
      <alignment horizontal="center" vertical="center"/>
    </xf>
    <xf numFmtId="4" fontId="7" fillId="0" borderId="19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26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49" fontId="7" fillId="0" borderId="22" xfId="3" applyNumberFormat="1" applyFont="1" applyFill="1" applyBorder="1" applyAlignment="1">
      <alignment horizontal="center" vertical="center"/>
    </xf>
    <xf numFmtId="49" fontId="7" fillId="0" borderId="23" xfId="3" applyNumberFormat="1" applyFont="1" applyFill="1" applyBorder="1" applyAlignment="1">
      <alignment horizontal="center" vertical="center"/>
    </xf>
    <xf numFmtId="49" fontId="7" fillId="0" borderId="24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10" fontId="3" fillId="0" borderId="11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0" fontId="4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0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0" borderId="0" xfId="0" applyFont="1"/>
  </cellXfs>
  <cellStyles count="7">
    <cellStyle name="Moeda" xfId="1" builtinId="4"/>
    <cellStyle name="Normal" xfId="0" builtinId="0"/>
    <cellStyle name="Normal_PL. TRABALHO NOVA SAPEZAL-BR 364-2004 - (PREF.)" xfId="3"/>
    <cellStyle name="Porcentagem" xfId="2" builtinId="5"/>
    <cellStyle name="Porcentagem 2" xfId="5"/>
    <cellStyle name="Separador de milhares_PL. TRABALHO NOVA SAPEZAL-BR 364-2004 - (PREF.)" xfId="4"/>
    <cellStyle name="Separador de milhares_Proposta-Prodeagr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2873236</xdr:colOff>
      <xdr:row>51</xdr:row>
      <xdr:rowOff>165260</xdr:rowOff>
    </xdr:from>
    <xdr:to>
      <xdr:col>5</xdr:col>
      <xdr:colOff>638179</xdr:colOff>
      <xdr:row>59</xdr:row>
      <xdr:rowOff>80049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260650" y="25667046"/>
          <a:ext cx="1438789" cy="2060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12</xdr:row>
      <xdr:rowOff>104775</xdr:rowOff>
    </xdr:from>
    <xdr:to>
      <xdr:col>6</xdr:col>
      <xdr:colOff>302530</xdr:colOff>
      <xdr:row>20</xdr:row>
      <xdr:rowOff>102273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467341" y="2095384"/>
          <a:ext cx="1521498" cy="3102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53625</xdr:colOff>
      <xdr:row>20</xdr:row>
      <xdr:rowOff>50799</xdr:rowOff>
    </xdr:from>
    <xdr:ext cx="4175475" cy="625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1272825" y="4298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BR" sz="200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pt-BR" sz="20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∗ </m:t>
                      </m:r>
                      <m:d>
                        <m:dPr>
                          <m:ctrlPr>
                            <a:rPr lang="pt-BR" sz="200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 ∗(1+</m:t>
                      </m:r>
                      <m:r>
                        <a:rPr lang="pt-BR" sz="2000" b="0" i="1">
                          <a:latin typeface="Cambria Math"/>
                        </a:rPr>
                        <m:t>𝐿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2000" b="0" i="1">
                          <a:latin typeface="Cambria Math"/>
                        </a:rPr>
                        <m:t>(1 −</m:t>
                      </m:r>
                      <m:r>
                        <a:rPr lang="pt-BR" sz="2000" b="0" i="1">
                          <a:latin typeface="Cambria Math"/>
                        </a:rPr>
                        <m:t>𝐼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den>
                  </m:f>
                  <m:r>
                    <a:rPr lang="pt-BR" sz="2000" b="0" i="1">
                      <a:latin typeface="Cambria Math"/>
                    </a:rPr>
                    <m:t>−1</m:t>
                  </m:r>
                </m:oMath>
              </a14:m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1272825" y="4298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pt-BR" sz="2000" i="0">
                  <a:latin typeface="Cambria Math"/>
                </a:rPr>
                <a:t>=(</a:t>
              </a:r>
              <a:r>
                <a:rPr lang="pt-BR" sz="2000" b="0" i="0">
                  <a:latin typeface="Cambria Math"/>
                </a:rPr>
                <a:t>(1+𝐴𝐶+𝑆+𝑅+𝐺)∗ (1+𝐷𝐹)  ∗(1+𝐿))/((1 −𝐼))−1</a:t>
              </a:r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4</xdr:col>
      <xdr:colOff>357870</xdr:colOff>
      <xdr:row>31</xdr:row>
      <xdr:rowOff>4769</xdr:rowOff>
    </xdr:from>
    <xdr:to>
      <xdr:col>8</xdr:col>
      <xdr:colOff>1047750</xdr:colOff>
      <xdr:row>38</xdr:row>
      <xdr:rowOff>176892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75936" y="7056328"/>
          <a:ext cx="1521498" cy="3102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s/Downloads/projetos%20or&#231;amento/PLANILHA%20OR&#199;AMENTARIA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DI"/>
      <sheetName val="COMPOSIÇÃO1"/>
      <sheetName val="COMPOSIÇÃO2"/>
      <sheetName val="COMPOSIÇÃO3"/>
      <sheetName val="COMPOSIÇÃO4"/>
      <sheetName val="COMPOSIÇÃO6"/>
      <sheetName val="COMPOSIÇÃO7"/>
      <sheetName val="COMPOSIÇÃO8"/>
      <sheetName val="COMPOSIÇÃO9"/>
      <sheetName val="COMPOSIÇÃO 10"/>
      <sheetName val="COMPOSIÇÃO11"/>
      <sheetName val="COMPOSIÇÃO12"/>
      <sheetName val="COMPOSIÇÃO13"/>
      <sheetName val="COMPOSIÇÃO14"/>
      <sheetName val="COTAÇÃO MERCADO"/>
    </sheetNames>
    <sheetDataSet>
      <sheetData sheetId="0" refreshError="1"/>
      <sheetData sheetId="1" refreshError="1">
        <row r="21">
          <cell r="C21">
            <v>0.27730560614357258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6"/>
  <sheetViews>
    <sheetView view="pageBreakPreview" topLeftCell="A46" zoomScaleNormal="100" zoomScaleSheetLayoutView="100" workbookViewId="0">
      <selection activeCell="A54" sqref="A54:C56"/>
    </sheetView>
  </sheetViews>
  <sheetFormatPr defaultColWidth="9.140625" defaultRowHeight="15" x14ac:dyDescent="0.2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5.85546875" customWidth="1"/>
    <col min="6" max="8" width="13.7109375" customWidth="1"/>
    <col min="9" max="9" width="15.5703125" customWidth="1"/>
  </cols>
  <sheetData>
    <row r="1" spans="1:9" s="2" customFormat="1" ht="15.75" x14ac:dyDescent="0.25">
      <c r="A1" s="47" t="s">
        <v>187</v>
      </c>
      <c r="B1" s="55" t="s">
        <v>142</v>
      </c>
      <c r="C1" s="55"/>
      <c r="D1" s="55"/>
      <c r="E1" s="55"/>
      <c r="F1" s="55"/>
      <c r="G1" s="55"/>
      <c r="H1" s="55"/>
      <c r="I1" s="55"/>
    </row>
    <row r="2" spans="1:9" s="2" customFormat="1" ht="32.25" customHeight="1" x14ac:dyDescent="0.25">
      <c r="A2" s="48" t="s">
        <v>188</v>
      </c>
      <c r="B2" s="56" t="s">
        <v>143</v>
      </c>
      <c r="C2" s="57"/>
      <c r="D2" s="58"/>
      <c r="E2" s="59" t="s">
        <v>189</v>
      </c>
      <c r="F2" s="59"/>
      <c r="G2" s="59" t="s">
        <v>190</v>
      </c>
      <c r="H2" s="59"/>
      <c r="I2" s="59" t="s">
        <v>191</v>
      </c>
    </row>
    <row r="3" spans="1:9" s="2" customFormat="1" x14ac:dyDescent="0.25">
      <c r="A3" s="48" t="s">
        <v>192</v>
      </c>
      <c r="B3" s="61" t="s">
        <v>193</v>
      </c>
      <c r="C3" s="61"/>
      <c r="D3" s="61"/>
      <c r="E3" s="59"/>
      <c r="F3" s="59"/>
      <c r="G3" s="59"/>
      <c r="H3" s="59"/>
      <c r="I3" s="59"/>
    </row>
    <row r="4" spans="1:9" s="2" customFormat="1" x14ac:dyDescent="0.25">
      <c r="A4" s="49" t="s">
        <v>194</v>
      </c>
      <c r="B4" s="62" t="s">
        <v>144</v>
      </c>
      <c r="C4" s="62"/>
      <c r="D4" s="62"/>
      <c r="E4" s="60"/>
      <c r="F4" s="60"/>
      <c r="G4" s="59"/>
      <c r="H4" s="59"/>
      <c r="I4" s="50">
        <f>[1]BDI!C21</f>
        <v>0.27730560614357258</v>
      </c>
    </row>
    <row r="5" spans="1:9" s="2" customFormat="1" ht="30" customHeight="1" x14ac:dyDescent="0.25">
      <c r="A5" s="53" t="s">
        <v>195</v>
      </c>
      <c r="B5" s="53"/>
      <c r="C5" s="53"/>
      <c r="D5" s="53"/>
      <c r="E5" s="53"/>
      <c r="F5" s="53"/>
      <c r="G5" s="53"/>
      <c r="H5" s="53"/>
      <c r="I5" s="53"/>
    </row>
    <row r="6" spans="1:9" s="1" customFormat="1" ht="28.5" customHeight="1" x14ac:dyDescent="0.2">
      <c r="A6" s="54" t="s">
        <v>71</v>
      </c>
      <c r="B6" s="54" t="s">
        <v>47</v>
      </c>
      <c r="C6" s="54" t="s">
        <v>27</v>
      </c>
      <c r="D6" s="54" t="s">
        <v>42</v>
      </c>
      <c r="E6" s="54" t="s">
        <v>36</v>
      </c>
      <c r="F6" s="54" t="s">
        <v>66</v>
      </c>
      <c r="G6" s="54" t="s">
        <v>141</v>
      </c>
      <c r="H6" s="51" t="s">
        <v>70</v>
      </c>
      <c r="I6" s="54" t="s">
        <v>57</v>
      </c>
    </row>
    <row r="7" spans="1:9" s="1" customFormat="1" ht="30" customHeight="1" x14ac:dyDescent="0.2">
      <c r="A7" s="54"/>
      <c r="B7" s="54"/>
      <c r="C7" s="54"/>
      <c r="D7" s="54"/>
      <c r="E7" s="54"/>
      <c r="F7" s="54"/>
      <c r="G7" s="54"/>
      <c r="H7" s="52">
        <v>0.27729999999999999</v>
      </c>
      <c r="I7" s="54"/>
    </row>
    <row r="8" spans="1:9" s="3" customFormat="1" ht="15" customHeight="1" x14ac:dyDescent="0.2">
      <c r="A8" s="37" t="s">
        <v>11</v>
      </c>
      <c r="B8" s="38"/>
      <c r="C8" s="38"/>
      <c r="D8" s="38" t="s">
        <v>37</v>
      </c>
      <c r="E8" s="38"/>
      <c r="F8" s="39"/>
      <c r="G8" s="40"/>
      <c r="H8" s="40"/>
      <c r="I8" s="41">
        <f>SUM(I9:I12)</f>
        <v>7998.1200000000008</v>
      </c>
    </row>
    <row r="9" spans="1:9" s="3" customFormat="1" ht="33" customHeight="1" x14ac:dyDescent="0.2">
      <c r="A9" s="42" t="s">
        <v>7</v>
      </c>
      <c r="B9" s="43" t="s">
        <v>92</v>
      </c>
      <c r="C9" s="43" t="s">
        <v>41</v>
      </c>
      <c r="D9" s="44" t="s">
        <v>15</v>
      </c>
      <c r="E9" s="43" t="s">
        <v>32</v>
      </c>
      <c r="F9" s="45">
        <v>1</v>
      </c>
      <c r="G9" s="46">
        <v>419.13</v>
      </c>
      <c r="H9" s="46">
        <f>G9+(G9*H7)</f>
        <v>535.35474899999997</v>
      </c>
      <c r="I9" s="46">
        <f>TRUNC(F9*H9,2)</f>
        <v>535.35</v>
      </c>
    </row>
    <row r="10" spans="1:9" s="3" customFormat="1" ht="33" customHeight="1" x14ac:dyDescent="0.2">
      <c r="A10" s="42" t="s">
        <v>8</v>
      </c>
      <c r="B10" s="43" t="s">
        <v>50</v>
      </c>
      <c r="C10" s="43" t="s">
        <v>41</v>
      </c>
      <c r="D10" s="44" t="s">
        <v>89</v>
      </c>
      <c r="E10" s="43" t="s">
        <v>33</v>
      </c>
      <c r="F10" s="45">
        <v>64.8</v>
      </c>
      <c r="G10" s="46">
        <v>56.01</v>
      </c>
      <c r="H10" s="46">
        <f>G10+(G10*H7)</f>
        <v>71.541573</v>
      </c>
      <c r="I10" s="46">
        <f>TRUNC(F10*H10,2)</f>
        <v>4635.8900000000003</v>
      </c>
    </row>
    <row r="11" spans="1:9" s="3" customFormat="1" ht="33" customHeight="1" x14ac:dyDescent="0.2">
      <c r="A11" s="42" t="s">
        <v>9</v>
      </c>
      <c r="B11" s="43" t="s">
        <v>102</v>
      </c>
      <c r="C11" s="43" t="s">
        <v>41</v>
      </c>
      <c r="D11" s="44" t="s">
        <v>90</v>
      </c>
      <c r="E11" s="43" t="s">
        <v>33</v>
      </c>
      <c r="F11" s="45">
        <v>64.400000000000006</v>
      </c>
      <c r="G11" s="46">
        <v>33.96</v>
      </c>
      <c r="H11" s="46">
        <f>G11+(G11*H7)</f>
        <v>43.377108</v>
      </c>
      <c r="I11" s="46">
        <f>TRUNC(F11*H11,2)</f>
        <v>2793.48</v>
      </c>
    </row>
    <row r="12" spans="1:9" s="3" customFormat="1" ht="33" customHeight="1" x14ac:dyDescent="0.2">
      <c r="A12" s="42" t="s">
        <v>10</v>
      </c>
      <c r="B12" s="43" t="s">
        <v>12</v>
      </c>
      <c r="C12" s="43" t="s">
        <v>41</v>
      </c>
      <c r="D12" s="44" t="s">
        <v>73</v>
      </c>
      <c r="E12" s="43" t="s">
        <v>32</v>
      </c>
      <c r="F12" s="45">
        <v>12.22</v>
      </c>
      <c r="G12" s="46">
        <v>2.14</v>
      </c>
      <c r="H12" s="46">
        <f>G12+(G12*H7)</f>
        <v>2.733422</v>
      </c>
      <c r="I12" s="46">
        <f>TRUNC(F12*H12,2)</f>
        <v>33.4</v>
      </c>
    </row>
    <row r="13" spans="1:9" s="3" customFormat="1" ht="15" customHeight="1" x14ac:dyDescent="0.2">
      <c r="A13" s="37" t="s">
        <v>13</v>
      </c>
      <c r="B13" s="38"/>
      <c r="C13" s="38"/>
      <c r="D13" s="38" t="s">
        <v>107</v>
      </c>
      <c r="E13" s="38"/>
      <c r="F13" s="39"/>
      <c r="G13" s="40"/>
      <c r="H13" s="40"/>
      <c r="I13" s="41">
        <f>SUM(I14:I46)</f>
        <v>29415.86</v>
      </c>
    </row>
    <row r="14" spans="1:9" s="3" customFormat="1" ht="46.5" customHeight="1" x14ac:dyDescent="0.2">
      <c r="A14" s="42" t="s">
        <v>109</v>
      </c>
      <c r="B14" s="43" t="s">
        <v>96</v>
      </c>
      <c r="C14" s="43" t="s">
        <v>41</v>
      </c>
      <c r="D14" s="44" t="s">
        <v>52</v>
      </c>
      <c r="E14" s="43" t="s">
        <v>20</v>
      </c>
      <c r="F14" s="45">
        <v>35.200000000000003</v>
      </c>
      <c r="G14" s="46">
        <v>5.77</v>
      </c>
      <c r="H14" s="46">
        <f>G14+(G14*H7)</f>
        <v>7.3700209999999995</v>
      </c>
      <c r="I14" s="46">
        <f>TRUNC(F14*H14,2)</f>
        <v>259.42</v>
      </c>
    </row>
    <row r="15" spans="1:9" s="3" customFormat="1" ht="46.5" customHeight="1" x14ac:dyDescent="0.2">
      <c r="A15" s="42" t="s">
        <v>110</v>
      </c>
      <c r="B15" s="43" t="s">
        <v>97</v>
      </c>
      <c r="C15" s="43" t="s">
        <v>41</v>
      </c>
      <c r="D15" s="44" t="s">
        <v>81</v>
      </c>
      <c r="E15" s="43" t="s">
        <v>20</v>
      </c>
      <c r="F15" s="45">
        <v>59.8</v>
      </c>
      <c r="G15" s="46">
        <v>7.25</v>
      </c>
      <c r="H15" s="46">
        <f>G15+(G15*H7)</f>
        <v>9.2604249999999997</v>
      </c>
      <c r="I15" s="46">
        <f>TRUNC(F15*H15,2)</f>
        <v>553.77</v>
      </c>
    </row>
    <row r="16" spans="1:9" s="3" customFormat="1" ht="46.5" customHeight="1" x14ac:dyDescent="0.2">
      <c r="A16" s="42" t="s">
        <v>111</v>
      </c>
      <c r="B16" s="43" t="s">
        <v>79</v>
      </c>
      <c r="C16" s="43" t="s">
        <v>41</v>
      </c>
      <c r="D16" s="44" t="s">
        <v>64</v>
      </c>
      <c r="E16" s="43" t="s">
        <v>20</v>
      </c>
      <c r="F16" s="45">
        <v>115</v>
      </c>
      <c r="G16" s="46">
        <v>5.54</v>
      </c>
      <c r="H16" s="46">
        <f>G16+(G16*H7)</f>
        <v>7.0762419999999997</v>
      </c>
      <c r="I16" s="46">
        <f>TRUNC(F16*H16,2)</f>
        <v>813.76</v>
      </c>
    </row>
    <row r="17" spans="1:9" s="3" customFormat="1" ht="46.5" customHeight="1" x14ac:dyDescent="0.2">
      <c r="A17" s="42" t="s">
        <v>112</v>
      </c>
      <c r="B17" s="43" t="s">
        <v>80</v>
      </c>
      <c r="C17" s="43" t="s">
        <v>41</v>
      </c>
      <c r="D17" s="44" t="s">
        <v>40</v>
      </c>
      <c r="E17" s="43" t="s">
        <v>20</v>
      </c>
      <c r="F17" s="45">
        <v>238.05</v>
      </c>
      <c r="G17" s="46">
        <v>7.08</v>
      </c>
      <c r="H17" s="46">
        <f>G17+(G17*H7)</f>
        <v>9.0432839999999999</v>
      </c>
      <c r="I17" s="46">
        <f>TRUNC(F17*H17,2)</f>
        <v>2152.75</v>
      </c>
    </row>
    <row r="18" spans="1:9" s="3" customFormat="1" ht="46.5" customHeight="1" x14ac:dyDescent="0.2">
      <c r="A18" s="42" t="s">
        <v>113</v>
      </c>
      <c r="B18" s="43" t="s">
        <v>74</v>
      </c>
      <c r="C18" s="43" t="s">
        <v>41</v>
      </c>
      <c r="D18" s="44" t="s">
        <v>38</v>
      </c>
      <c r="E18" s="43" t="s">
        <v>20</v>
      </c>
      <c r="F18" s="45">
        <v>98.9</v>
      </c>
      <c r="G18" s="46">
        <v>9.06</v>
      </c>
      <c r="H18" s="46">
        <f>G18+(G18*H7)</f>
        <v>11.572338</v>
      </c>
      <c r="I18" s="46">
        <f>TRUNC(F18*H18,2)</f>
        <v>1144.5</v>
      </c>
    </row>
    <row r="19" spans="1:9" s="3" customFormat="1" ht="46.5" customHeight="1" x14ac:dyDescent="0.2">
      <c r="A19" s="42" t="s">
        <v>114</v>
      </c>
      <c r="B19" s="43" t="s">
        <v>75</v>
      </c>
      <c r="C19" s="43" t="s">
        <v>41</v>
      </c>
      <c r="D19" s="44" t="s">
        <v>35</v>
      </c>
      <c r="E19" s="43" t="s">
        <v>20</v>
      </c>
      <c r="F19" s="45">
        <v>104.65</v>
      </c>
      <c r="G19" s="46">
        <v>13.09</v>
      </c>
      <c r="H19" s="46">
        <f>G19+(G19*H7)</f>
        <v>16.719857000000001</v>
      </c>
      <c r="I19" s="46">
        <f t="shared" ref="I19:I41" si="0">TRUNC(F19*H19,2)</f>
        <v>1749.73</v>
      </c>
    </row>
    <row r="20" spans="1:9" s="3" customFormat="1" ht="46.5" customHeight="1" x14ac:dyDescent="0.2">
      <c r="A20" s="42" t="s">
        <v>115</v>
      </c>
      <c r="B20" s="43" t="s">
        <v>76</v>
      </c>
      <c r="C20" s="43" t="s">
        <v>41</v>
      </c>
      <c r="D20" s="44" t="s">
        <v>63</v>
      </c>
      <c r="E20" s="43" t="s">
        <v>20</v>
      </c>
      <c r="F20" s="45">
        <v>20.7</v>
      </c>
      <c r="G20" s="46">
        <v>21.88</v>
      </c>
      <c r="H20" s="46">
        <f>G20+(G20*H7)</f>
        <v>27.947323999999998</v>
      </c>
      <c r="I20" s="46">
        <f>TRUNC(F20*H20,2)</f>
        <v>578.5</v>
      </c>
    </row>
    <row r="21" spans="1:9" s="3" customFormat="1" ht="46.5" customHeight="1" x14ac:dyDescent="0.2">
      <c r="A21" s="42" t="s">
        <v>116</v>
      </c>
      <c r="B21" s="43" t="s">
        <v>77</v>
      </c>
      <c r="C21" s="43" t="s">
        <v>41</v>
      </c>
      <c r="D21" s="44" t="s">
        <v>55</v>
      </c>
      <c r="E21" s="43" t="s">
        <v>20</v>
      </c>
      <c r="F21" s="45">
        <v>13.8</v>
      </c>
      <c r="G21" s="46">
        <v>32.65</v>
      </c>
      <c r="H21" s="46">
        <f>G21+(G21*H7)</f>
        <v>41.703845000000001</v>
      </c>
      <c r="I21" s="46">
        <f>TRUNC(F21*H21,2)</f>
        <v>575.51</v>
      </c>
    </row>
    <row r="22" spans="1:9" s="3" customFormat="1" ht="46.5" customHeight="1" x14ac:dyDescent="0.2">
      <c r="A22" s="42" t="s">
        <v>118</v>
      </c>
      <c r="B22" s="43" t="s">
        <v>84</v>
      </c>
      <c r="C22" s="43" t="s">
        <v>41</v>
      </c>
      <c r="D22" s="44" t="s">
        <v>45</v>
      </c>
      <c r="E22" s="43" t="s">
        <v>20</v>
      </c>
      <c r="F22" s="45">
        <v>409.4</v>
      </c>
      <c r="G22" s="46">
        <v>8.64</v>
      </c>
      <c r="H22" s="46">
        <f>G22+(G22*H7)</f>
        <v>11.035872000000001</v>
      </c>
      <c r="I22" s="46">
        <f>TRUNC(F22*H22,2)</f>
        <v>4518.08</v>
      </c>
    </row>
    <row r="23" spans="1:9" s="3" customFormat="1" ht="46.5" customHeight="1" x14ac:dyDescent="0.2">
      <c r="A23" s="42" t="s">
        <v>120</v>
      </c>
      <c r="B23" s="43" t="s">
        <v>61</v>
      </c>
      <c r="C23" s="43" t="s">
        <v>41</v>
      </c>
      <c r="D23" s="44" t="s">
        <v>43</v>
      </c>
      <c r="E23" s="43" t="s">
        <v>20</v>
      </c>
      <c r="F23" s="45">
        <v>752.1</v>
      </c>
      <c r="G23" s="46">
        <v>2.42</v>
      </c>
      <c r="H23" s="46">
        <f>G23+(G23*H7)</f>
        <v>3.0910659999999996</v>
      </c>
      <c r="I23" s="46">
        <f>TRUNC(F23*H23,2)</f>
        <v>2324.79</v>
      </c>
    </row>
    <row r="24" spans="1:9" s="3" customFormat="1" ht="46.5" customHeight="1" x14ac:dyDescent="0.2">
      <c r="A24" s="42" t="s">
        <v>121</v>
      </c>
      <c r="B24" s="43" t="s">
        <v>85</v>
      </c>
      <c r="C24" s="43" t="s">
        <v>41</v>
      </c>
      <c r="D24" s="44" t="s">
        <v>108</v>
      </c>
      <c r="E24" s="43" t="s">
        <v>20</v>
      </c>
      <c r="F24" s="45">
        <v>96.6</v>
      </c>
      <c r="G24" s="46">
        <v>15.09</v>
      </c>
      <c r="H24" s="46">
        <f>G24+(G24*H7)</f>
        <v>19.274456999999998</v>
      </c>
      <c r="I24" s="46">
        <f t="shared" si="0"/>
        <v>1861.91</v>
      </c>
    </row>
    <row r="25" spans="1:9" s="3" customFormat="1" ht="46.5" customHeight="1" x14ac:dyDescent="0.2">
      <c r="A25" s="42" t="s">
        <v>122</v>
      </c>
      <c r="B25" s="43" t="s">
        <v>62</v>
      </c>
      <c r="C25" s="43" t="s">
        <v>41</v>
      </c>
      <c r="D25" s="44" t="s">
        <v>103</v>
      </c>
      <c r="E25" s="43" t="s">
        <v>20</v>
      </c>
      <c r="F25" s="45">
        <v>1024.6500000000001</v>
      </c>
      <c r="G25" s="46">
        <v>3.88</v>
      </c>
      <c r="H25" s="46">
        <f>G25+(G25*H7)</f>
        <v>4.9559239999999996</v>
      </c>
      <c r="I25" s="46">
        <f>TRUNC(F25*H25,2)</f>
        <v>5078.08</v>
      </c>
    </row>
    <row r="26" spans="1:9" s="3" customFormat="1" ht="46.5" customHeight="1" x14ac:dyDescent="0.2">
      <c r="A26" s="42" t="s">
        <v>123</v>
      </c>
      <c r="B26" s="43" t="s">
        <v>87</v>
      </c>
      <c r="C26" s="43" t="s">
        <v>41</v>
      </c>
      <c r="D26" s="44" t="s">
        <v>29</v>
      </c>
      <c r="E26" s="43" t="s">
        <v>20</v>
      </c>
      <c r="F26" s="45">
        <v>7</v>
      </c>
      <c r="G26" s="46">
        <v>29.06</v>
      </c>
      <c r="H26" s="46">
        <f>G26+(G26*H7)</f>
        <v>37.118337999999994</v>
      </c>
      <c r="I26" s="46">
        <f>TRUNC(F26*H26,2)</f>
        <v>259.82</v>
      </c>
    </row>
    <row r="27" spans="1:9" s="3" customFormat="1" ht="46.5" customHeight="1" x14ac:dyDescent="0.2">
      <c r="A27" s="42" t="s">
        <v>124</v>
      </c>
      <c r="B27" s="43" t="s">
        <v>88</v>
      </c>
      <c r="C27" s="43" t="s">
        <v>41</v>
      </c>
      <c r="D27" s="44" t="s">
        <v>99</v>
      </c>
      <c r="E27" s="43" t="s">
        <v>51</v>
      </c>
      <c r="F27" s="45">
        <v>5</v>
      </c>
      <c r="G27" s="46">
        <v>10</v>
      </c>
      <c r="H27" s="46">
        <f>G27+(G27*H7)</f>
        <v>12.773</v>
      </c>
      <c r="I27" s="46">
        <f>TRUNC(F27*H27,2)</f>
        <v>63.86</v>
      </c>
    </row>
    <row r="28" spans="1:9" s="3" customFormat="1" ht="46.5" customHeight="1" x14ac:dyDescent="0.2">
      <c r="A28" s="42" t="s">
        <v>125</v>
      </c>
      <c r="B28" s="43" t="s">
        <v>78</v>
      </c>
      <c r="C28" s="43" t="s">
        <v>41</v>
      </c>
      <c r="D28" s="44" t="s">
        <v>48</v>
      </c>
      <c r="E28" s="43" t="s">
        <v>51</v>
      </c>
      <c r="F28" s="45">
        <v>8</v>
      </c>
      <c r="G28" s="46">
        <v>14.78</v>
      </c>
      <c r="H28" s="46">
        <f>G28+(G28*H7)</f>
        <v>18.878494</v>
      </c>
      <c r="I28" s="46">
        <f t="shared" si="0"/>
        <v>151.02000000000001</v>
      </c>
    </row>
    <row r="29" spans="1:9" s="3" customFormat="1" ht="46.5" customHeight="1" x14ac:dyDescent="0.2">
      <c r="A29" s="42" t="s">
        <v>126</v>
      </c>
      <c r="B29" s="43" t="s">
        <v>83</v>
      </c>
      <c r="C29" s="43" t="s">
        <v>41</v>
      </c>
      <c r="D29" s="44" t="s">
        <v>69</v>
      </c>
      <c r="E29" s="43" t="s">
        <v>51</v>
      </c>
      <c r="F29" s="45">
        <v>5</v>
      </c>
      <c r="G29" s="46">
        <v>18.91</v>
      </c>
      <c r="H29" s="46">
        <f>G29+(G29*H7)</f>
        <v>24.153742999999999</v>
      </c>
      <c r="I29" s="46">
        <f>TRUNC(F29*H29,2)</f>
        <v>120.76</v>
      </c>
    </row>
    <row r="30" spans="1:9" s="3" customFormat="1" ht="46.5" customHeight="1" x14ac:dyDescent="0.2">
      <c r="A30" s="42" t="s">
        <v>127</v>
      </c>
      <c r="B30" s="43" t="s">
        <v>86</v>
      </c>
      <c r="C30" s="43" t="s">
        <v>41</v>
      </c>
      <c r="D30" s="44" t="s">
        <v>0</v>
      </c>
      <c r="E30" s="43" t="s">
        <v>51</v>
      </c>
      <c r="F30" s="45">
        <v>1</v>
      </c>
      <c r="G30" s="46">
        <v>33.03</v>
      </c>
      <c r="H30" s="46">
        <f>G30+(G30*H7)</f>
        <v>42.189219000000001</v>
      </c>
      <c r="I30" s="46">
        <f t="shared" si="0"/>
        <v>42.18</v>
      </c>
    </row>
    <row r="31" spans="1:9" s="3" customFormat="1" ht="46.5" customHeight="1" x14ac:dyDescent="0.2">
      <c r="A31" s="42" t="s">
        <v>128</v>
      </c>
      <c r="B31" s="43" t="s">
        <v>4</v>
      </c>
      <c r="C31" s="43" t="s">
        <v>41</v>
      </c>
      <c r="D31" s="44" t="s">
        <v>18</v>
      </c>
      <c r="E31" s="43" t="s">
        <v>51</v>
      </c>
      <c r="F31" s="45">
        <v>8</v>
      </c>
      <c r="G31" s="46">
        <v>143.12</v>
      </c>
      <c r="H31" s="46">
        <f>G31+(G31*H7)</f>
        <v>182.807176</v>
      </c>
      <c r="I31" s="46">
        <f t="shared" ref="I31:I40" si="1">TRUNC(F31*H31,2)</f>
        <v>1462.45</v>
      </c>
    </row>
    <row r="32" spans="1:9" s="3" customFormat="1" ht="46.5" customHeight="1" x14ac:dyDescent="0.2">
      <c r="A32" s="42" t="s">
        <v>129</v>
      </c>
      <c r="B32" s="43" t="s">
        <v>5</v>
      </c>
      <c r="C32" s="43" t="s">
        <v>41</v>
      </c>
      <c r="D32" s="44" t="s">
        <v>44</v>
      </c>
      <c r="E32" s="43" t="s">
        <v>51</v>
      </c>
      <c r="F32" s="45">
        <v>1</v>
      </c>
      <c r="G32" s="46">
        <v>326.77999999999997</v>
      </c>
      <c r="H32" s="46">
        <f>G32+(G32*H7)</f>
        <v>417.39609399999995</v>
      </c>
      <c r="I32" s="46">
        <f t="shared" si="1"/>
        <v>417.39</v>
      </c>
    </row>
    <row r="33" spans="1:9" s="3" customFormat="1" ht="46.5" customHeight="1" x14ac:dyDescent="0.2">
      <c r="A33" s="42" t="s">
        <v>131</v>
      </c>
      <c r="B33" s="43" t="s">
        <v>34</v>
      </c>
      <c r="C33" s="43" t="s">
        <v>41</v>
      </c>
      <c r="D33" s="44" t="s">
        <v>119</v>
      </c>
      <c r="E33" s="43" t="s">
        <v>51</v>
      </c>
      <c r="F33" s="45">
        <v>9</v>
      </c>
      <c r="G33" s="46">
        <v>9.7799999999999994</v>
      </c>
      <c r="H33" s="46">
        <f>G33+(G33*H7)</f>
        <v>12.491993999999998</v>
      </c>
      <c r="I33" s="46">
        <f t="shared" si="1"/>
        <v>112.42</v>
      </c>
    </row>
    <row r="34" spans="1:9" s="3" customFormat="1" ht="46.5" customHeight="1" x14ac:dyDescent="0.2">
      <c r="A34" s="42" t="s">
        <v>132</v>
      </c>
      <c r="B34" s="43" t="s">
        <v>16</v>
      </c>
      <c r="C34" s="43" t="s">
        <v>41</v>
      </c>
      <c r="D34" s="44" t="s">
        <v>59</v>
      </c>
      <c r="E34" s="43" t="s">
        <v>51</v>
      </c>
      <c r="F34" s="45">
        <v>3</v>
      </c>
      <c r="G34" s="46">
        <v>10.43</v>
      </c>
      <c r="H34" s="46">
        <f>G34+(G34*H7)</f>
        <v>13.322239</v>
      </c>
      <c r="I34" s="46">
        <f t="shared" si="1"/>
        <v>39.96</v>
      </c>
    </row>
    <row r="35" spans="1:9" s="3" customFormat="1" ht="46.5" customHeight="1" x14ac:dyDescent="0.2">
      <c r="A35" s="42" t="s">
        <v>133</v>
      </c>
      <c r="B35" s="43" t="s">
        <v>53</v>
      </c>
      <c r="C35" s="43" t="s">
        <v>41</v>
      </c>
      <c r="D35" s="44" t="s">
        <v>22</v>
      </c>
      <c r="E35" s="43" t="s">
        <v>51</v>
      </c>
      <c r="F35" s="45">
        <v>2</v>
      </c>
      <c r="G35" s="46">
        <v>1.66</v>
      </c>
      <c r="H35" s="46">
        <f>G35+(G35*H7)</f>
        <v>2.1203179999999997</v>
      </c>
      <c r="I35" s="46">
        <f t="shared" si="1"/>
        <v>4.24</v>
      </c>
    </row>
    <row r="36" spans="1:9" s="3" customFormat="1" ht="46.5" customHeight="1" x14ac:dyDescent="0.2">
      <c r="A36" s="42" t="s">
        <v>134</v>
      </c>
      <c r="B36" s="43" t="s">
        <v>54</v>
      </c>
      <c r="C36" s="43" t="s">
        <v>41</v>
      </c>
      <c r="D36" s="44" t="s">
        <v>24</v>
      </c>
      <c r="E36" s="43" t="s">
        <v>51</v>
      </c>
      <c r="F36" s="45">
        <v>1</v>
      </c>
      <c r="G36" s="46">
        <v>3.3</v>
      </c>
      <c r="H36" s="46">
        <f>G36+(G36*H7)</f>
        <v>4.21509</v>
      </c>
      <c r="I36" s="46">
        <f t="shared" si="1"/>
        <v>4.21</v>
      </c>
    </row>
    <row r="37" spans="1:9" s="3" customFormat="1" ht="46.5" customHeight="1" x14ac:dyDescent="0.2">
      <c r="A37" s="42" t="s">
        <v>135</v>
      </c>
      <c r="B37" s="43" t="s">
        <v>104</v>
      </c>
      <c r="C37" s="43" t="s">
        <v>41</v>
      </c>
      <c r="D37" s="44" t="s">
        <v>17</v>
      </c>
      <c r="E37" s="43" t="s">
        <v>51</v>
      </c>
      <c r="F37" s="45">
        <v>22</v>
      </c>
      <c r="G37" s="46">
        <v>18.43</v>
      </c>
      <c r="H37" s="46">
        <f>G37+(G37*H7)</f>
        <v>23.540638999999999</v>
      </c>
      <c r="I37" s="46">
        <f t="shared" si="1"/>
        <v>517.89</v>
      </c>
    </row>
    <row r="38" spans="1:9" s="3" customFormat="1" ht="46.5" customHeight="1" x14ac:dyDescent="0.2">
      <c r="A38" s="42" t="s">
        <v>136</v>
      </c>
      <c r="B38" s="43" t="s">
        <v>82</v>
      </c>
      <c r="C38" s="43" t="s">
        <v>41</v>
      </c>
      <c r="D38" s="44" t="s">
        <v>91</v>
      </c>
      <c r="E38" s="43" t="s">
        <v>51</v>
      </c>
      <c r="F38" s="45">
        <v>22</v>
      </c>
      <c r="G38" s="46">
        <v>34.04</v>
      </c>
      <c r="H38" s="46">
        <f>G38+(G38*H7)</f>
        <v>43.479292000000001</v>
      </c>
      <c r="I38" s="46">
        <f t="shared" si="1"/>
        <v>956.54</v>
      </c>
    </row>
    <row r="39" spans="1:9" s="3" customFormat="1" ht="46.5" customHeight="1" x14ac:dyDescent="0.2">
      <c r="A39" s="42" t="s">
        <v>137</v>
      </c>
      <c r="B39" s="43" t="s">
        <v>21</v>
      </c>
      <c r="C39" s="43" t="s">
        <v>41</v>
      </c>
      <c r="D39" s="44" t="s">
        <v>106</v>
      </c>
      <c r="E39" s="43" t="s">
        <v>51</v>
      </c>
      <c r="F39" s="45">
        <v>3</v>
      </c>
      <c r="G39" s="46">
        <v>305.02999999999997</v>
      </c>
      <c r="H39" s="46">
        <f>G39+(G39*H7)</f>
        <v>389.61481899999995</v>
      </c>
      <c r="I39" s="46">
        <f t="shared" si="1"/>
        <v>1168.8399999999999</v>
      </c>
    </row>
    <row r="40" spans="1:9" s="3" customFormat="1" ht="46.5" customHeight="1" x14ac:dyDescent="0.2">
      <c r="A40" s="42" t="s">
        <v>138</v>
      </c>
      <c r="B40" s="43" t="s">
        <v>25</v>
      </c>
      <c r="C40" s="43" t="s">
        <v>41</v>
      </c>
      <c r="D40" s="44" t="s">
        <v>117</v>
      </c>
      <c r="E40" s="43" t="s">
        <v>51</v>
      </c>
      <c r="F40" s="45">
        <v>14</v>
      </c>
      <c r="G40" s="46">
        <v>40.369999999999997</v>
      </c>
      <c r="H40" s="46">
        <f>G40+(G40*H7)</f>
        <v>51.564600999999996</v>
      </c>
      <c r="I40" s="46">
        <f t="shared" si="1"/>
        <v>721.9</v>
      </c>
    </row>
    <row r="41" spans="1:9" s="3" customFormat="1" ht="46.5" customHeight="1" x14ac:dyDescent="0.2">
      <c r="A41" s="42" t="s">
        <v>139</v>
      </c>
      <c r="B41" s="43" t="s">
        <v>23</v>
      </c>
      <c r="C41" s="43" t="s">
        <v>41</v>
      </c>
      <c r="D41" s="44" t="s">
        <v>49</v>
      </c>
      <c r="E41" s="43" t="s">
        <v>51</v>
      </c>
      <c r="F41" s="45">
        <v>8</v>
      </c>
      <c r="G41" s="46">
        <v>39.57</v>
      </c>
      <c r="H41" s="46">
        <f>G41+(G41*H7)</f>
        <v>50.542760999999999</v>
      </c>
      <c r="I41" s="46">
        <f t="shared" si="0"/>
        <v>404.34</v>
      </c>
    </row>
    <row r="42" spans="1:9" s="3" customFormat="1" ht="46.5" customHeight="1" x14ac:dyDescent="0.2">
      <c r="A42" s="42" t="s">
        <v>140</v>
      </c>
      <c r="B42" s="43" t="s">
        <v>39</v>
      </c>
      <c r="C42" s="43" t="s">
        <v>41</v>
      </c>
      <c r="D42" s="44" t="s">
        <v>65</v>
      </c>
      <c r="E42" s="43" t="s">
        <v>51</v>
      </c>
      <c r="F42" s="45">
        <v>3</v>
      </c>
      <c r="G42" s="46">
        <v>90.41</v>
      </c>
      <c r="H42" s="46">
        <f>G42+(G42*H7)</f>
        <v>115.480693</v>
      </c>
      <c r="I42" s="46">
        <f>TRUNC(F42*H42,2)</f>
        <v>346.44</v>
      </c>
    </row>
    <row r="43" spans="1:9" s="3" customFormat="1" ht="46.5" customHeight="1" x14ac:dyDescent="0.2">
      <c r="A43" s="42" t="s">
        <v>1</v>
      </c>
      <c r="B43" s="43" t="s">
        <v>98</v>
      </c>
      <c r="C43" s="43" t="s">
        <v>41</v>
      </c>
      <c r="D43" s="44" t="s">
        <v>68</v>
      </c>
      <c r="E43" s="43" t="s">
        <v>51</v>
      </c>
      <c r="F43" s="45">
        <v>3</v>
      </c>
      <c r="G43" s="46">
        <v>58.4</v>
      </c>
      <c r="H43" s="46">
        <f>G43+(G43*H7)</f>
        <v>74.594319999999996</v>
      </c>
      <c r="I43" s="46">
        <f>TRUNC(F43*H43,2)</f>
        <v>223.78</v>
      </c>
    </row>
    <row r="44" spans="1:9" s="3" customFormat="1" ht="46.5" customHeight="1" x14ac:dyDescent="0.2">
      <c r="A44" s="42" t="s">
        <v>2</v>
      </c>
      <c r="B44" s="43" t="s">
        <v>105</v>
      </c>
      <c r="C44" s="43" t="s">
        <v>41</v>
      </c>
      <c r="D44" s="44" t="s">
        <v>72</v>
      </c>
      <c r="E44" s="43" t="s">
        <v>51</v>
      </c>
      <c r="F44" s="45">
        <v>3</v>
      </c>
      <c r="G44" s="46">
        <v>16.13</v>
      </c>
      <c r="H44" s="46">
        <f>G44+(G44*H7)</f>
        <v>20.602848999999999</v>
      </c>
      <c r="I44" s="46">
        <f>TRUNC(F44*H44,2)</f>
        <v>61.8</v>
      </c>
    </row>
    <row r="45" spans="1:9" s="3" customFormat="1" ht="46.5" customHeight="1" x14ac:dyDescent="0.2">
      <c r="A45" s="42" t="s">
        <v>2</v>
      </c>
      <c r="B45" s="43" t="s">
        <v>58</v>
      </c>
      <c r="C45" s="43" t="s">
        <v>41</v>
      </c>
      <c r="D45" s="44" t="s">
        <v>67</v>
      </c>
      <c r="E45" s="43" t="s">
        <v>51</v>
      </c>
      <c r="F45" s="45">
        <v>3</v>
      </c>
      <c r="G45" s="46">
        <v>55.96</v>
      </c>
      <c r="H45" s="46">
        <f>G45+(G45*H7)</f>
        <v>71.477708000000007</v>
      </c>
      <c r="I45" s="46">
        <f>TRUNC(F45*H45,2)</f>
        <v>214.43</v>
      </c>
    </row>
    <row r="46" spans="1:9" s="3" customFormat="1" ht="46.5" customHeight="1" x14ac:dyDescent="0.2">
      <c r="A46" s="42" t="s">
        <v>3</v>
      </c>
      <c r="B46" s="43" t="s">
        <v>130</v>
      </c>
      <c r="C46" s="43" t="s">
        <v>60</v>
      </c>
      <c r="D46" s="44" t="s">
        <v>56</v>
      </c>
      <c r="E46" s="43" t="s">
        <v>26</v>
      </c>
      <c r="F46" s="45">
        <v>1</v>
      </c>
      <c r="G46" s="46">
        <v>399.9</v>
      </c>
      <c r="H46" s="46">
        <f>G46+(G46*H7)</f>
        <v>510.79226999999997</v>
      </c>
      <c r="I46" s="46">
        <f>TRUNC(F46*H46,2)</f>
        <v>510.79</v>
      </c>
    </row>
    <row r="47" spans="1:9" s="3" customFormat="1" ht="15" customHeight="1" x14ac:dyDescent="0.2">
      <c r="A47" s="37" t="s">
        <v>14</v>
      </c>
      <c r="B47" s="38"/>
      <c r="C47" s="38"/>
      <c r="D47" s="38" t="s">
        <v>6</v>
      </c>
      <c r="E47" s="38"/>
      <c r="F47" s="39"/>
      <c r="G47" s="40"/>
      <c r="H47" s="40"/>
      <c r="I47" s="41">
        <f>SUM(I48:I50)</f>
        <v>1987.88</v>
      </c>
    </row>
    <row r="48" spans="1:9" s="3" customFormat="1" ht="46.5" customHeight="1" x14ac:dyDescent="0.2">
      <c r="A48" s="42" t="s">
        <v>93</v>
      </c>
      <c r="B48" s="43" t="s">
        <v>100</v>
      </c>
      <c r="C48" s="43" t="s">
        <v>41</v>
      </c>
      <c r="D48" s="44" t="s">
        <v>46</v>
      </c>
      <c r="E48" s="43" t="s">
        <v>32</v>
      </c>
      <c r="F48" s="45">
        <v>12.22</v>
      </c>
      <c r="G48" s="46">
        <v>77.09</v>
      </c>
      <c r="H48" s="46">
        <f>G48+(G48*H7)</f>
        <v>98.467057000000011</v>
      </c>
      <c r="I48" s="46">
        <f>TRUNC(F48*H48,2)</f>
        <v>1203.26</v>
      </c>
    </row>
    <row r="49" spans="1:9" s="3" customFormat="1" ht="46.5" customHeight="1" x14ac:dyDescent="0.2">
      <c r="A49" s="42" t="s">
        <v>94</v>
      </c>
      <c r="B49" s="43" t="s">
        <v>31</v>
      </c>
      <c r="C49" s="43" t="s">
        <v>41</v>
      </c>
      <c r="D49" s="44" t="s">
        <v>101</v>
      </c>
      <c r="E49" s="43" t="s">
        <v>32</v>
      </c>
      <c r="F49" s="45">
        <v>49.6</v>
      </c>
      <c r="G49" s="46">
        <v>9.73</v>
      </c>
      <c r="H49" s="46">
        <f>G49+(G49*H7)</f>
        <v>12.428129</v>
      </c>
      <c r="I49" s="46">
        <f t="shared" ref="I49:I50" si="2">TRUNC(F49*H49,2)</f>
        <v>616.42999999999995</v>
      </c>
    </row>
    <row r="50" spans="1:9" s="3" customFormat="1" ht="46.5" customHeight="1" thickBot="1" x14ac:dyDescent="0.25">
      <c r="A50" s="42" t="s">
        <v>95</v>
      </c>
      <c r="B50" s="43" t="s">
        <v>30</v>
      </c>
      <c r="C50" s="43" t="s">
        <v>41</v>
      </c>
      <c r="D50" s="44" t="s">
        <v>28</v>
      </c>
      <c r="E50" s="43" t="s">
        <v>32</v>
      </c>
      <c r="F50" s="45">
        <v>61.82</v>
      </c>
      <c r="G50" s="46">
        <v>2.13</v>
      </c>
      <c r="H50" s="46">
        <f>G50+(G50*H7)</f>
        <v>2.7206489999999999</v>
      </c>
      <c r="I50" s="46">
        <f t="shared" si="2"/>
        <v>168.19</v>
      </c>
    </row>
    <row r="51" spans="1:9" s="4" customFormat="1" ht="15" customHeight="1" thickBot="1" x14ac:dyDescent="0.3">
      <c r="A51" s="63" t="s">
        <v>19</v>
      </c>
      <c r="B51" s="64"/>
      <c r="C51" s="64"/>
      <c r="D51" s="64"/>
      <c r="E51" s="64"/>
      <c r="F51" s="65"/>
      <c r="G51" s="66">
        <f>I8+I13+I47</f>
        <v>39401.86</v>
      </c>
      <c r="H51" s="67"/>
      <c r="I51" s="68"/>
    </row>
    <row r="54" spans="1:9" x14ac:dyDescent="0.25">
      <c r="A54" s="129" t="s">
        <v>196</v>
      </c>
      <c r="B54" s="129" t="s">
        <v>197</v>
      </c>
      <c r="C54" s="129"/>
    </row>
    <row r="55" spans="1:9" x14ac:dyDescent="0.25">
      <c r="A55" s="129"/>
      <c r="B55" s="129" t="s">
        <v>198</v>
      </c>
      <c r="C55" s="129"/>
    </row>
    <row r="56" spans="1:9" x14ac:dyDescent="0.25">
      <c r="A56" s="129"/>
      <c r="B56" s="129" t="s">
        <v>199</v>
      </c>
      <c r="C56" s="129"/>
    </row>
  </sheetData>
  <mergeCells count="18">
    <mergeCell ref="A51:F51"/>
    <mergeCell ref="G51:I51"/>
    <mergeCell ref="B6:B7"/>
    <mergeCell ref="C6:C7"/>
    <mergeCell ref="D6:D7"/>
    <mergeCell ref="E6:E7"/>
    <mergeCell ref="F6:F7"/>
    <mergeCell ref="A5:I5"/>
    <mergeCell ref="A6:A7"/>
    <mergeCell ref="B1:I1"/>
    <mergeCell ref="B2:D2"/>
    <mergeCell ref="E2:F4"/>
    <mergeCell ref="G2:H4"/>
    <mergeCell ref="I2:I3"/>
    <mergeCell ref="B3:D3"/>
    <mergeCell ref="B4:D4"/>
    <mergeCell ref="G6:G7"/>
    <mergeCell ref="I6:I7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  <rowBreaks count="4" manualBreakCount="4">
    <brk id="18" max="8" man="1"/>
    <brk id="29" max="8" man="1"/>
    <brk id="39" max="8" man="1"/>
    <brk id="5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zoomScaleNormal="100" workbookViewId="0">
      <selection activeCell="H16" sqref="H16"/>
    </sheetView>
  </sheetViews>
  <sheetFormatPr defaultRowHeight="15" x14ac:dyDescent="0.25"/>
  <cols>
    <col min="3" max="3" width="27.140625" customWidth="1"/>
    <col min="4" max="4" width="21.42578125" customWidth="1"/>
    <col min="5" max="5" width="14.140625" customWidth="1"/>
    <col min="6" max="6" width="16.140625" customWidth="1"/>
    <col min="7" max="7" width="17.5703125" customWidth="1"/>
    <col min="8" max="8" width="20.28515625" customWidth="1"/>
    <col min="9" max="9" width="20" customWidth="1"/>
  </cols>
  <sheetData>
    <row r="1" spans="1:9" s="2" customFormat="1" ht="25.5" customHeight="1" thickBot="1" x14ac:dyDescent="0.4">
      <c r="A1" s="69" t="s">
        <v>185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" customHeight="1" thickTop="1" thickBot="1" x14ac:dyDescent="0.3">
      <c r="A2" s="81" t="s">
        <v>167</v>
      </c>
      <c r="B2" s="83" t="s">
        <v>168</v>
      </c>
      <c r="C2" s="84"/>
      <c r="D2" s="84"/>
      <c r="E2" s="85"/>
      <c r="F2" s="89"/>
      <c r="G2" s="90"/>
      <c r="H2" s="91"/>
      <c r="I2" s="92"/>
    </row>
    <row r="3" spans="1:9" s="2" customFormat="1" ht="15.75" thickTop="1" x14ac:dyDescent="0.25">
      <c r="A3" s="82"/>
      <c r="B3" s="86"/>
      <c r="C3" s="87"/>
      <c r="D3" s="87"/>
      <c r="E3" s="88"/>
      <c r="F3" s="93" t="s">
        <v>169</v>
      </c>
      <c r="G3" s="94"/>
      <c r="H3" s="95"/>
      <c r="I3" s="96"/>
    </row>
    <row r="4" spans="1:9" s="2" customFormat="1" ht="15" customHeight="1" x14ac:dyDescent="0.25">
      <c r="A4" s="6"/>
      <c r="B4" s="97" t="s">
        <v>170</v>
      </c>
      <c r="C4" s="98"/>
      <c r="D4" s="7" t="s">
        <v>171</v>
      </c>
      <c r="E4" s="7" t="s">
        <v>172</v>
      </c>
      <c r="F4" s="101" t="s">
        <v>173</v>
      </c>
      <c r="G4" s="102"/>
      <c r="H4" s="101" t="s">
        <v>174</v>
      </c>
      <c r="I4" s="103"/>
    </row>
    <row r="5" spans="1:9" s="2" customFormat="1" ht="15.75" thickBot="1" x14ac:dyDescent="0.3">
      <c r="A5" s="8"/>
      <c r="B5" s="99"/>
      <c r="C5" s="100"/>
      <c r="D5" s="9" t="s">
        <v>175</v>
      </c>
      <c r="E5" s="10"/>
      <c r="F5" s="11" t="s">
        <v>176</v>
      </c>
      <c r="G5" s="12" t="s">
        <v>177</v>
      </c>
      <c r="H5" s="11" t="s">
        <v>176</v>
      </c>
      <c r="I5" s="13" t="s">
        <v>177</v>
      </c>
    </row>
    <row r="6" spans="1:9" s="2" customFormat="1" ht="15.75" thickTop="1" x14ac:dyDescent="0.25">
      <c r="A6" s="14"/>
      <c r="B6" s="15"/>
      <c r="C6" s="16"/>
      <c r="D6" s="17"/>
      <c r="E6" s="18"/>
      <c r="F6" s="19"/>
      <c r="G6" s="20"/>
      <c r="H6" s="19"/>
      <c r="I6" s="21"/>
    </row>
    <row r="7" spans="1:9" s="2" customFormat="1" ht="17.25" x14ac:dyDescent="0.25">
      <c r="A7" s="22" t="s">
        <v>178</v>
      </c>
      <c r="B7" s="70" t="s">
        <v>186</v>
      </c>
      <c r="C7" s="72"/>
      <c r="D7" s="23">
        <f>ORÇAMENTO!I8</f>
        <v>7998.1200000000008</v>
      </c>
      <c r="E7" s="24">
        <f>D7/D11</f>
        <v>0.20298838684265161</v>
      </c>
      <c r="F7" s="25">
        <v>1</v>
      </c>
      <c r="G7" s="26">
        <f>F7*$D7</f>
        <v>7998.1200000000008</v>
      </c>
      <c r="H7" s="25">
        <f t="shared" ref="H7:I9" si="0">F7</f>
        <v>1</v>
      </c>
      <c r="I7" s="27">
        <f t="shared" si="0"/>
        <v>7998.1200000000008</v>
      </c>
    </row>
    <row r="8" spans="1:9" s="2" customFormat="1" ht="17.25" x14ac:dyDescent="0.25">
      <c r="A8" s="22" t="s">
        <v>179</v>
      </c>
      <c r="B8" s="70" t="s">
        <v>107</v>
      </c>
      <c r="C8" s="71"/>
      <c r="D8" s="23">
        <f>ORÇAMENTO!I13</f>
        <v>29415.86</v>
      </c>
      <c r="E8" s="28">
        <f>D8/D11</f>
        <v>0.74656018776778554</v>
      </c>
      <c r="F8" s="25">
        <v>1</v>
      </c>
      <c r="G8" s="26">
        <f>D8*F8</f>
        <v>29415.86</v>
      </c>
      <c r="H8" s="25">
        <f t="shared" si="0"/>
        <v>1</v>
      </c>
      <c r="I8" s="27">
        <f t="shared" si="0"/>
        <v>29415.86</v>
      </c>
    </row>
    <row r="9" spans="1:9" s="2" customFormat="1" ht="30.75" customHeight="1" x14ac:dyDescent="0.25">
      <c r="A9" s="22" t="s">
        <v>180</v>
      </c>
      <c r="B9" s="70" t="s">
        <v>6</v>
      </c>
      <c r="C9" s="72"/>
      <c r="D9" s="23">
        <f>ORÇAMENTO!I47</f>
        <v>1987.88</v>
      </c>
      <c r="E9" s="28">
        <f>D9/D11</f>
        <v>5.0451425389562828E-2</v>
      </c>
      <c r="F9" s="25">
        <v>1</v>
      </c>
      <c r="G9" s="26">
        <f>F9*$D9</f>
        <v>1987.88</v>
      </c>
      <c r="H9" s="25">
        <f t="shared" si="0"/>
        <v>1</v>
      </c>
      <c r="I9" s="27">
        <f t="shared" si="0"/>
        <v>1987.88</v>
      </c>
    </row>
    <row r="10" spans="1:9" s="2" customFormat="1" ht="17.25" x14ac:dyDescent="0.25">
      <c r="A10" s="73" t="s">
        <v>181</v>
      </c>
      <c r="B10" s="74"/>
      <c r="C10" s="75"/>
      <c r="D10" s="29"/>
      <c r="E10" s="30"/>
      <c r="F10" s="31">
        <f>ROUND(G10/$D$11,6)</f>
        <v>1</v>
      </c>
      <c r="G10" s="32">
        <f>SUM(G7:G9)</f>
        <v>39401.86</v>
      </c>
      <c r="H10" s="31" t="s">
        <v>182</v>
      </c>
      <c r="I10" s="76">
        <f>SUM(I7:I9)</f>
        <v>39401.86</v>
      </c>
    </row>
    <row r="11" spans="1:9" s="2" customFormat="1" ht="18" thickBot="1" x14ac:dyDescent="0.3">
      <c r="A11" s="78" t="s">
        <v>183</v>
      </c>
      <c r="B11" s="79"/>
      <c r="C11" s="80"/>
      <c r="D11" s="33">
        <f>SUM(D7:D9)</f>
        <v>39401.86</v>
      </c>
      <c r="E11" s="34">
        <f>SUM(E7:E9)</f>
        <v>1</v>
      </c>
      <c r="F11" s="35">
        <f>F10</f>
        <v>1</v>
      </c>
      <c r="G11" s="36">
        <f>G10</f>
        <v>39401.86</v>
      </c>
      <c r="H11" s="35" t="s">
        <v>184</v>
      </c>
      <c r="I11" s="77"/>
    </row>
    <row r="12" spans="1:9" ht="15.75" thickTop="1" x14ac:dyDescent="0.25"/>
    <row r="13" spans="1:9" x14ac:dyDescent="0.25">
      <c r="A13" s="129" t="s">
        <v>196</v>
      </c>
      <c r="B13" s="129" t="s">
        <v>197</v>
      </c>
      <c r="C13" s="129"/>
    </row>
    <row r="14" spans="1:9" x14ac:dyDescent="0.25">
      <c r="A14" s="129"/>
      <c r="B14" s="129" t="s">
        <v>198</v>
      </c>
      <c r="C14" s="129"/>
    </row>
    <row r="15" spans="1:9" x14ac:dyDescent="0.25">
      <c r="A15" s="129"/>
      <c r="B15" s="129" t="s">
        <v>199</v>
      </c>
      <c r="C15" s="129"/>
    </row>
  </sheetData>
  <mergeCells count="14">
    <mergeCell ref="A1:I1"/>
    <mergeCell ref="B8:C8"/>
    <mergeCell ref="B9:C9"/>
    <mergeCell ref="A10:C10"/>
    <mergeCell ref="I10:I11"/>
    <mergeCell ref="A11:C11"/>
    <mergeCell ref="A2:A3"/>
    <mergeCell ref="B2:E3"/>
    <mergeCell ref="F2:I2"/>
    <mergeCell ref="F3:I3"/>
    <mergeCell ref="B4:C5"/>
    <mergeCell ref="F4:G4"/>
    <mergeCell ref="H4:I4"/>
    <mergeCell ref="B7:C7"/>
  </mergeCells>
  <pageMargins left="1.299212598425197" right="0.51181102362204722" top="1.1811023622047245" bottom="0.78740157480314965" header="0.31496062992125984" footer="0.31496062992125984"/>
  <pageSetup paperSize="9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9" zoomScale="60" zoomScaleNormal="100" workbookViewId="0">
      <selection activeCell="L33" sqref="L33"/>
    </sheetView>
  </sheetViews>
  <sheetFormatPr defaultRowHeight="15" x14ac:dyDescent="0.25"/>
  <cols>
    <col min="1" max="2" width="9.140625" style="2"/>
    <col min="3" max="3" width="19.85546875" style="2" customWidth="1"/>
    <col min="4" max="8" width="9.140625" style="2"/>
    <col min="9" max="9" width="19.85546875" style="2" customWidth="1"/>
  </cols>
  <sheetData>
    <row r="1" spans="1:9" ht="15.75" x14ac:dyDescent="0.25">
      <c r="A1" s="124" t="s">
        <v>145</v>
      </c>
      <c r="B1" s="124"/>
      <c r="C1" s="124"/>
      <c r="D1" s="124"/>
      <c r="E1" s="124"/>
      <c r="F1" s="124"/>
      <c r="G1" s="124"/>
      <c r="H1" s="124"/>
      <c r="I1" s="124"/>
    </row>
    <row r="2" spans="1:9" ht="32.25" customHeight="1" x14ac:dyDescent="0.25">
      <c r="A2" s="125" t="s">
        <v>146</v>
      </c>
      <c r="B2" s="125"/>
      <c r="C2" s="125"/>
      <c r="D2" s="125"/>
      <c r="E2" s="125"/>
      <c r="F2" s="125"/>
      <c r="G2" s="125"/>
      <c r="H2" s="125"/>
      <c r="I2" s="125"/>
    </row>
    <row r="3" spans="1:9" ht="16.5" thickBot="1" x14ac:dyDescent="0.3">
      <c r="A3" s="126"/>
      <c r="B3" s="127"/>
      <c r="C3" s="127"/>
      <c r="D3" s="127"/>
      <c r="E3" s="127"/>
      <c r="F3" s="127"/>
      <c r="G3" s="127"/>
      <c r="H3" s="127"/>
      <c r="I3" s="128"/>
    </row>
    <row r="4" spans="1:9" ht="17.25" thickTop="1" thickBot="1" x14ac:dyDescent="0.3">
      <c r="A4" s="117" t="s">
        <v>147</v>
      </c>
      <c r="B4" s="117"/>
      <c r="C4" s="117"/>
      <c r="D4" s="118">
        <v>3.49E-2</v>
      </c>
      <c r="E4" s="118"/>
      <c r="F4" s="118"/>
      <c r="G4" s="118"/>
      <c r="H4" s="118"/>
      <c r="I4" s="118"/>
    </row>
    <row r="5" spans="1:9" ht="17.25" thickTop="1" thickBot="1" x14ac:dyDescent="0.3">
      <c r="A5" s="114"/>
      <c r="B5" s="115"/>
      <c r="C5" s="116"/>
      <c r="D5" s="114"/>
      <c r="E5" s="115"/>
      <c r="F5" s="115"/>
      <c r="G5" s="115"/>
      <c r="H5" s="115"/>
      <c r="I5" s="116"/>
    </row>
    <row r="6" spans="1:9" ht="17.25" thickTop="1" thickBot="1" x14ac:dyDescent="0.3">
      <c r="A6" s="117" t="s">
        <v>148</v>
      </c>
      <c r="B6" s="117"/>
      <c r="C6" s="117"/>
      <c r="D6" s="118">
        <v>1.2699999999999999E-2</v>
      </c>
      <c r="E6" s="118"/>
      <c r="F6" s="118"/>
      <c r="G6" s="118"/>
      <c r="H6" s="118"/>
      <c r="I6" s="118"/>
    </row>
    <row r="7" spans="1:9" ht="17.25" thickTop="1" thickBot="1" x14ac:dyDescent="0.3">
      <c r="A7" s="114"/>
      <c r="B7" s="115"/>
      <c r="C7" s="116"/>
      <c r="D7" s="114"/>
      <c r="E7" s="115"/>
      <c r="F7" s="115"/>
      <c r="G7" s="115"/>
      <c r="H7" s="115"/>
      <c r="I7" s="116"/>
    </row>
    <row r="8" spans="1:9" ht="17.25" thickTop="1" thickBot="1" x14ac:dyDescent="0.3">
      <c r="A8" s="117" t="s">
        <v>149</v>
      </c>
      <c r="B8" s="117"/>
      <c r="C8" s="117"/>
      <c r="D8" s="118">
        <v>8.0000000000000002E-3</v>
      </c>
      <c r="E8" s="118"/>
      <c r="F8" s="118"/>
      <c r="G8" s="118"/>
      <c r="H8" s="118"/>
      <c r="I8" s="118"/>
    </row>
    <row r="9" spans="1:9" ht="17.25" thickTop="1" thickBot="1" x14ac:dyDescent="0.3">
      <c r="A9" s="114"/>
      <c r="B9" s="115"/>
      <c r="C9" s="116"/>
      <c r="D9" s="114"/>
      <c r="E9" s="115"/>
      <c r="F9" s="115"/>
      <c r="G9" s="115"/>
      <c r="H9" s="115"/>
      <c r="I9" s="116"/>
    </row>
    <row r="10" spans="1:9" ht="17.25" thickTop="1" thickBot="1" x14ac:dyDescent="0.3">
      <c r="A10" s="117" t="s">
        <v>150</v>
      </c>
      <c r="B10" s="117"/>
      <c r="C10" s="117"/>
      <c r="D10" s="118">
        <v>1.23E-2</v>
      </c>
      <c r="E10" s="118"/>
      <c r="F10" s="118"/>
      <c r="G10" s="118"/>
      <c r="H10" s="118"/>
      <c r="I10" s="118"/>
    </row>
    <row r="11" spans="1:9" ht="17.25" thickTop="1" thickBot="1" x14ac:dyDescent="0.3">
      <c r="A11" s="121"/>
      <c r="B11" s="122"/>
      <c r="C11" s="123"/>
      <c r="D11" s="121"/>
      <c r="E11" s="122"/>
      <c r="F11" s="122"/>
      <c r="G11" s="122"/>
      <c r="H11" s="122"/>
      <c r="I11" s="123"/>
    </row>
    <row r="12" spans="1:9" ht="17.25" thickTop="1" thickBot="1" x14ac:dyDescent="0.3">
      <c r="A12" s="117" t="s">
        <v>151</v>
      </c>
      <c r="B12" s="117"/>
      <c r="C12" s="117"/>
      <c r="D12" s="118">
        <v>7.3999999999999996E-2</v>
      </c>
      <c r="E12" s="118"/>
      <c r="F12" s="118"/>
      <c r="G12" s="118"/>
      <c r="H12" s="118"/>
      <c r="I12" s="118"/>
    </row>
    <row r="13" spans="1:9" ht="17.25" thickTop="1" thickBot="1" x14ac:dyDescent="0.3">
      <c r="A13" s="121"/>
      <c r="B13" s="122"/>
      <c r="C13" s="123"/>
      <c r="D13" s="121"/>
      <c r="E13" s="122"/>
      <c r="F13" s="122"/>
      <c r="G13" s="122"/>
      <c r="H13" s="122"/>
      <c r="I13" s="123"/>
    </row>
    <row r="14" spans="1:9" ht="17.25" thickTop="1" thickBot="1" x14ac:dyDescent="0.3">
      <c r="A14" s="117" t="s">
        <v>152</v>
      </c>
      <c r="B14" s="117"/>
      <c r="C14" s="117"/>
      <c r="D14" s="118">
        <f>D15+D16+D17+D18</f>
        <v>0.10149999999999999</v>
      </c>
      <c r="E14" s="118"/>
      <c r="F14" s="118"/>
      <c r="G14" s="118"/>
      <c r="H14" s="118"/>
      <c r="I14" s="118"/>
    </row>
    <row r="15" spans="1:9" ht="16.5" thickTop="1" x14ac:dyDescent="0.25">
      <c r="A15" s="119" t="s">
        <v>153</v>
      </c>
      <c r="B15" s="119"/>
      <c r="C15" s="119"/>
      <c r="D15" s="120">
        <v>0.03</v>
      </c>
      <c r="E15" s="120"/>
      <c r="F15" s="120"/>
      <c r="G15" s="120"/>
      <c r="H15" s="120"/>
      <c r="I15" s="120"/>
    </row>
    <row r="16" spans="1:9" ht="15.75" x14ac:dyDescent="0.25">
      <c r="A16" s="104" t="s">
        <v>154</v>
      </c>
      <c r="B16" s="104"/>
      <c r="C16" s="104"/>
      <c r="D16" s="105">
        <v>6.4999999999999997E-3</v>
      </c>
      <c r="E16" s="105"/>
      <c r="F16" s="105"/>
      <c r="G16" s="105"/>
      <c r="H16" s="105"/>
      <c r="I16" s="105"/>
    </row>
    <row r="17" spans="1:9" ht="15.75" x14ac:dyDescent="0.25">
      <c r="A17" s="104" t="s">
        <v>155</v>
      </c>
      <c r="B17" s="104"/>
      <c r="C17" s="104"/>
      <c r="D17" s="105">
        <v>0.02</v>
      </c>
      <c r="E17" s="105"/>
      <c r="F17" s="105"/>
      <c r="G17" s="105"/>
      <c r="H17" s="105"/>
      <c r="I17" s="105"/>
    </row>
    <row r="18" spans="1:9" ht="15.75" x14ac:dyDescent="0.25">
      <c r="A18" s="104" t="s">
        <v>156</v>
      </c>
      <c r="B18" s="104"/>
      <c r="C18" s="104"/>
      <c r="D18" s="105">
        <v>4.4999999999999998E-2</v>
      </c>
      <c r="E18" s="105"/>
      <c r="F18" s="105"/>
      <c r="G18" s="105"/>
      <c r="H18" s="105"/>
      <c r="I18" s="105"/>
    </row>
    <row r="19" spans="1:9" ht="16.5" thickBot="1" x14ac:dyDescent="0.3">
      <c r="A19" s="108"/>
      <c r="B19" s="108"/>
      <c r="C19" s="108"/>
      <c r="D19" s="108"/>
      <c r="E19" s="108"/>
      <c r="F19" s="108"/>
      <c r="G19" s="108"/>
      <c r="H19" s="108"/>
      <c r="I19" s="108"/>
    </row>
    <row r="20" spans="1:9" ht="16.5" thickBot="1" x14ac:dyDescent="0.3">
      <c r="A20" s="109" t="s">
        <v>157</v>
      </c>
      <c r="B20" s="110"/>
      <c r="C20" s="111">
        <f>(((1+D4+D8+D6)*(1+D10)*(1+D12))/(1-D14)-1)</f>
        <v>0.27730560614357258</v>
      </c>
      <c r="D20" s="112"/>
      <c r="E20" s="112"/>
      <c r="F20" s="112"/>
      <c r="G20" s="112"/>
      <c r="H20" s="112"/>
      <c r="I20" s="113"/>
    </row>
    <row r="21" spans="1:9" ht="15.75" x14ac:dyDescent="0.25">
      <c r="A21" s="107" t="s">
        <v>158</v>
      </c>
      <c r="B21" s="107"/>
      <c r="C21" s="107"/>
      <c r="D21" s="107"/>
      <c r="E21" s="107"/>
      <c r="F21" s="107"/>
      <c r="G21" s="107"/>
      <c r="H21" s="107"/>
      <c r="I21" s="107"/>
    </row>
    <row r="22" spans="1:9" ht="45" customHeight="1" x14ac:dyDescent="0.25">
      <c r="A22" s="4" t="s">
        <v>159</v>
      </c>
      <c r="B22" s="4"/>
      <c r="C22" s="4"/>
      <c r="D22" s="4"/>
      <c r="E22" s="4"/>
      <c r="F22" s="4"/>
      <c r="G22" s="4"/>
      <c r="H22" s="4"/>
      <c r="I22" s="4"/>
    </row>
    <row r="23" spans="1:9" ht="15.75" x14ac:dyDescent="0.25">
      <c r="A23" s="4" t="s">
        <v>160</v>
      </c>
      <c r="B23" s="4"/>
      <c r="C23" s="4"/>
      <c r="D23" s="4"/>
      <c r="E23" s="4"/>
      <c r="F23" s="4"/>
      <c r="G23" s="4"/>
      <c r="H23" s="4"/>
      <c r="I23" s="4"/>
    </row>
    <row r="24" spans="1:9" ht="27" customHeight="1" x14ac:dyDescent="0.25">
      <c r="A24" s="4" t="s">
        <v>161</v>
      </c>
      <c r="B24" s="4"/>
      <c r="C24" s="4"/>
      <c r="D24" s="4"/>
      <c r="E24" s="4"/>
      <c r="F24" s="4"/>
      <c r="G24" s="4"/>
      <c r="H24" s="4"/>
      <c r="I24" s="4"/>
    </row>
    <row r="25" spans="1:9" ht="62.25" customHeight="1" x14ac:dyDescent="0.25">
      <c r="A25" s="4" t="s">
        <v>162</v>
      </c>
      <c r="B25" s="4"/>
      <c r="C25" s="4"/>
      <c r="D25" s="4"/>
      <c r="E25" s="4"/>
      <c r="F25" s="4"/>
      <c r="G25" s="4"/>
      <c r="H25" s="4"/>
      <c r="I25" s="4"/>
    </row>
    <row r="26" spans="1:9" ht="15.75" x14ac:dyDescent="0.25">
      <c r="A26" s="4" t="s">
        <v>163</v>
      </c>
      <c r="B26" s="4"/>
      <c r="C26" s="4"/>
      <c r="D26" s="4"/>
      <c r="E26" s="4"/>
      <c r="F26" s="4"/>
      <c r="G26" s="4"/>
      <c r="H26" s="4"/>
      <c r="I26" s="4"/>
    </row>
    <row r="27" spans="1:9" ht="15.75" x14ac:dyDescent="0.25">
      <c r="A27" s="4" t="s">
        <v>164</v>
      </c>
      <c r="B27" s="4"/>
      <c r="C27" s="4"/>
      <c r="D27" s="4"/>
      <c r="E27" s="4"/>
      <c r="F27" s="4"/>
      <c r="G27" s="4"/>
      <c r="H27" s="4"/>
      <c r="I27" s="4"/>
    </row>
    <row r="28" spans="1:9" ht="15.75" x14ac:dyDescent="0.25">
      <c r="A28" s="4" t="s">
        <v>165</v>
      </c>
      <c r="B28" s="4"/>
      <c r="C28" s="4"/>
      <c r="D28" s="4"/>
      <c r="E28" s="4"/>
      <c r="F28" s="4"/>
      <c r="G28" s="4"/>
      <c r="H28" s="4"/>
      <c r="I28" s="4"/>
    </row>
    <row r="29" spans="1:9" ht="15.75" x14ac:dyDescent="0.25">
      <c r="A29" s="106" t="s">
        <v>166</v>
      </c>
      <c r="B29" s="106"/>
      <c r="C29" s="106"/>
      <c r="D29" s="106"/>
      <c r="E29" s="106"/>
      <c r="F29" s="106"/>
      <c r="G29" s="106"/>
      <c r="H29" s="106"/>
      <c r="I29" s="106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129" t="s">
        <v>196</v>
      </c>
      <c r="B32" s="129" t="s">
        <v>197</v>
      </c>
      <c r="C32" s="129"/>
      <c r="D32" s="5"/>
      <c r="E32" s="5"/>
      <c r="F32" s="5"/>
      <c r="G32" s="5"/>
      <c r="H32" s="5"/>
      <c r="I32" s="5"/>
    </row>
    <row r="33" spans="1:3" ht="15.75" customHeight="1" x14ac:dyDescent="0.25">
      <c r="A33" s="129"/>
      <c r="B33" s="129" t="s">
        <v>198</v>
      </c>
      <c r="C33" s="129"/>
    </row>
    <row r="34" spans="1:3" x14ac:dyDescent="0.25">
      <c r="A34" s="129"/>
      <c r="B34" s="129" t="s">
        <v>199</v>
      </c>
      <c r="C34" s="129"/>
    </row>
  </sheetData>
  <mergeCells count="38">
    <mergeCell ref="A5:C5"/>
    <mergeCell ref="D5:I5"/>
    <mergeCell ref="A6:C6"/>
    <mergeCell ref="A8:C8"/>
    <mergeCell ref="D8:I8"/>
    <mergeCell ref="D6:I6"/>
    <mergeCell ref="A7:C7"/>
    <mergeCell ref="A1:I1"/>
    <mergeCell ref="A2:I2"/>
    <mergeCell ref="A3:I3"/>
    <mergeCell ref="A4:C4"/>
    <mergeCell ref="D4:I4"/>
    <mergeCell ref="D7:I7"/>
    <mergeCell ref="A14:C14"/>
    <mergeCell ref="D14:I14"/>
    <mergeCell ref="A15:C15"/>
    <mergeCell ref="D15:I15"/>
    <mergeCell ref="A9:C9"/>
    <mergeCell ref="D9:I9"/>
    <mergeCell ref="A11:C11"/>
    <mergeCell ref="D11:I11"/>
    <mergeCell ref="A12:C12"/>
    <mergeCell ref="D12:I12"/>
    <mergeCell ref="A13:C13"/>
    <mergeCell ref="D13:I13"/>
    <mergeCell ref="A10:C10"/>
    <mergeCell ref="D10:I10"/>
    <mergeCell ref="A16:C16"/>
    <mergeCell ref="D16:I16"/>
    <mergeCell ref="A29:I29"/>
    <mergeCell ref="A17:C17"/>
    <mergeCell ref="D17:I17"/>
    <mergeCell ref="A18:C18"/>
    <mergeCell ref="D18:I18"/>
    <mergeCell ref="A21:I21"/>
    <mergeCell ref="A19:I19"/>
    <mergeCell ref="A20:B20"/>
    <mergeCell ref="C20:I20"/>
  </mergeCells>
  <pageMargins left="1.299212598425197" right="0.51181102362204722" top="1.1811023622047245" bottom="0.78740157480314965" header="0.31496062992125984" footer="0.31496062992125984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BDI</vt:lpstr>
      <vt:lpstr>BDI!Area_de_impressao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Lais</cp:lastModifiedBy>
  <cp:lastPrinted>2018-09-27T01:01:04Z</cp:lastPrinted>
  <dcterms:created xsi:type="dcterms:W3CDTF">2018-05-30T22:09:00Z</dcterms:created>
  <dcterms:modified xsi:type="dcterms:W3CDTF">2018-09-27T01:18:06Z</dcterms:modified>
</cp:coreProperties>
</file>